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подразделения\ПЭО\Котова Л.С\Текущая работа\6. Тариф платы за подключение\2026\"/>
    </mc:Choice>
  </mc:AlternateContent>
  <xr:revisionPtr revIDLastSave="0" documentId="13_ncr:1_{D6781046-597F-40A1-B7B6-88BB281696B9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на сайт." sheetId="5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5" l="1"/>
  <c r="F45" i="5"/>
  <c r="F44" i="5"/>
  <c r="F43" i="5"/>
  <c r="F42" i="5"/>
  <c r="F41" i="5"/>
  <c r="F40" i="5"/>
  <c r="F39" i="5"/>
  <c r="F38" i="5"/>
  <c r="F37" i="5"/>
  <c r="F36" i="5"/>
  <c r="F35" i="5"/>
  <c r="E31" i="5"/>
  <c r="E30" i="5"/>
  <c r="C30" i="5"/>
  <c r="F23" i="5"/>
  <c r="F22" i="5"/>
  <c r="F21" i="5"/>
  <c r="F20" i="5"/>
  <c r="F19" i="5"/>
  <c r="F18" i="5"/>
  <c r="F17" i="5"/>
  <c r="F16" i="5"/>
  <c r="F15" i="5"/>
  <c r="F14" i="5"/>
  <c r="F13" i="5"/>
  <c r="F12" i="5"/>
  <c r="E7" i="5"/>
  <c r="E6" i="5"/>
  <c r="AG32" i="1" l="1"/>
  <c r="AG29" i="1"/>
  <c r="AC33" i="1"/>
  <c r="Z33" i="1"/>
  <c r="X33" i="1"/>
  <c r="R33" i="1"/>
  <c r="AB32" i="1"/>
  <c r="Z32" i="1"/>
  <c r="W32" i="1"/>
  <c r="U32" i="1"/>
  <c r="R32" i="1"/>
  <c r="AC30" i="1"/>
  <c r="Z30" i="1"/>
  <c r="X30" i="1"/>
  <c r="R30" i="1"/>
  <c r="AB29" i="1"/>
  <c r="Z29" i="1"/>
  <c r="W29" i="1"/>
  <c r="U29" i="1"/>
  <c r="R29" i="1"/>
  <c r="AG26" i="1"/>
  <c r="AC27" i="1"/>
  <c r="Z27" i="1"/>
  <c r="X27" i="1"/>
  <c r="AB26" i="1" s="1"/>
  <c r="R27" i="1"/>
  <c r="Z26" i="1"/>
  <c r="W26" i="1"/>
  <c r="U26" i="1"/>
  <c r="R26" i="1"/>
  <c r="AG23" i="1"/>
  <c r="AC24" i="1"/>
  <c r="Z24" i="1"/>
  <c r="X24" i="1"/>
  <c r="AB23" i="1" s="1"/>
  <c r="R24" i="1"/>
  <c r="Z23" i="1"/>
  <c r="W23" i="1"/>
  <c r="U23" i="1"/>
  <c r="R23" i="1"/>
  <c r="AG20" i="1"/>
  <c r="AC21" i="1"/>
  <c r="Z21" i="1"/>
  <c r="X21" i="1"/>
  <c r="AB20" i="1" s="1"/>
  <c r="R21" i="1"/>
  <c r="Z20" i="1"/>
  <c r="W20" i="1"/>
  <c r="U20" i="1"/>
  <c r="R20" i="1"/>
  <c r="AG14" i="1"/>
  <c r="AC15" i="1"/>
  <c r="Z15" i="1"/>
  <c r="X15" i="1"/>
  <c r="AB14" i="1" s="1"/>
  <c r="R15" i="1"/>
  <c r="Z14" i="1"/>
  <c r="W14" i="1"/>
  <c r="U14" i="1"/>
  <c r="R14" i="1"/>
  <c r="AG11" i="1"/>
  <c r="AG17" i="1"/>
  <c r="AG8" i="1"/>
  <c r="AE8" i="1"/>
  <c r="AE11" i="1"/>
  <c r="AE12" i="1"/>
  <c r="W8" i="1" l="1"/>
  <c r="Z8" i="1"/>
  <c r="Z9" i="1"/>
  <c r="AC9" i="1"/>
  <c r="Z11" i="1"/>
  <c r="Z12" i="1"/>
  <c r="AC12" i="1"/>
  <c r="Z17" i="1"/>
  <c r="Z18" i="1"/>
  <c r="AC18" i="1"/>
  <c r="W17" i="1"/>
  <c r="W11" i="1"/>
  <c r="U18" i="1"/>
  <c r="U17" i="1"/>
  <c r="U11" i="1"/>
  <c r="U8" i="1"/>
  <c r="R12" i="1"/>
  <c r="R11" i="1"/>
  <c r="R9" i="1"/>
  <c r="R8" i="1"/>
  <c r="X18" i="1"/>
  <c r="AB17" i="1" s="1"/>
  <c r="X12" i="1"/>
  <c r="AB11" i="1" s="1"/>
  <c r="X9" i="1"/>
  <c r="AB8" i="1" s="1"/>
</calcChain>
</file>

<file path=xl/sharedStrings.xml><?xml version="1.0" encoding="utf-8"?>
<sst xmlns="http://schemas.openxmlformats.org/spreadsheetml/2006/main" count="231" uniqueCount="92">
  <si>
    <t>№ п/п</t>
  </si>
  <si>
    <t>Виды услуги</t>
  </si>
  <si>
    <t>Ед изм.</t>
  </si>
  <si>
    <t>Тарифы</t>
  </si>
  <si>
    <t>(руб.коп.)</t>
  </si>
  <si>
    <t xml:space="preserve">с 1 января                   </t>
  </si>
  <si>
    <t xml:space="preserve">куб. м </t>
  </si>
  <si>
    <t>с 1 июля</t>
  </si>
  <si>
    <t>Водоснабжение (тарифы на холодную воду)</t>
  </si>
  <si>
    <t>Тарифы на техническую воду</t>
  </si>
  <si>
    <t>№ 937 от 20.11.2012</t>
  </si>
  <si>
    <t>№ 938 от 20.11.2012</t>
  </si>
  <si>
    <t>№ 940 от 20.11.2012</t>
  </si>
  <si>
    <t>№654 от 04.12.2013</t>
  </si>
  <si>
    <t>№ 655 от 04.12.2013</t>
  </si>
  <si>
    <t>№656 от 04.12.2013</t>
  </si>
  <si>
    <t>№597 от 20.11.2014</t>
  </si>
  <si>
    <t>№598 от 20.11.2014</t>
  </si>
  <si>
    <t>№600 от 20.11.2014</t>
  </si>
  <si>
    <t>№832 от 15.12.2015</t>
  </si>
  <si>
    <t>№833 от 15.12.2015</t>
  </si>
  <si>
    <t>№835 от 15.12.2015</t>
  </si>
  <si>
    <t>№835 от 15.12.2015 (с изм №646-р от 20.12.2016)</t>
  </si>
  <si>
    <t>№833 от 15.12..2015 (с изм №641-р от 20.12.2016)</t>
  </si>
  <si>
    <t>№832 от 15.12.2015 (с изм №640-р от 20.12.2016)</t>
  </si>
  <si>
    <t>№832 от 15.12.2015 (с изм №691-р от 20.12.2017)</t>
  </si>
  <si>
    <t>№835 от 15.12.2015 (с изм №807-р от 20.12.2018)</t>
  </si>
  <si>
    <t>№833 от 15.12.2015 (с изм №692-р от 20.12.2017)</t>
  </si>
  <si>
    <t>№803-р от 20.12.2018</t>
  </si>
  <si>
    <t>№804-р от 20.12.2018</t>
  </si>
  <si>
    <t>№807-р от 20.12.2018</t>
  </si>
  <si>
    <t>№803-р от 20.12.2018 (с изм №585-р от 05.12.2019)</t>
  </si>
  <si>
    <t>№804-р от 20.12.2018 (изм №586-р от 05.12.2019)</t>
  </si>
  <si>
    <t>№807-р от 20.12.2018 (с изм №589-р от 05.12.2019)</t>
  </si>
  <si>
    <t>№ приказа (ДТЭК и ТР области)</t>
  </si>
  <si>
    <t>%</t>
  </si>
  <si>
    <r>
      <t xml:space="preserve">Тарифы </t>
    </r>
    <r>
      <rPr>
        <b/>
        <sz val="11"/>
        <rFont val="Times New Roman"/>
        <family val="1"/>
        <charset val="204"/>
      </rPr>
      <t>с НДС</t>
    </r>
  </si>
  <si>
    <r>
      <t xml:space="preserve">Тарифы </t>
    </r>
    <r>
      <rPr>
        <b/>
        <sz val="11"/>
        <rFont val="Times New Roman"/>
        <family val="1"/>
        <charset val="204"/>
      </rPr>
      <t>без НДС</t>
    </r>
  </si>
  <si>
    <t>МУП "Водоканал"</t>
  </si>
  <si>
    <t>Рост/
снижение января к июлю</t>
  </si>
  <si>
    <t>Рост/
снижение июля к январю</t>
  </si>
  <si>
    <t>2021 год</t>
  </si>
  <si>
    <t>2020 год</t>
  </si>
  <si>
    <t>2019 год</t>
  </si>
  <si>
    <t>2022 год</t>
  </si>
  <si>
    <t>№ 803-р от 20.12.2018  (с изм. 634-р от 17.12.2021)</t>
  </si>
  <si>
    <t>№ 804-р от 20.12.2018 (с изм № 635-р от 17.12.2021)</t>
  </si>
  <si>
    <t>№ 807-р от 20.12.2018 (с изм. № 638-р от 17.12.2021)</t>
  </si>
  <si>
    <t>Население (с НДС 20%)</t>
  </si>
  <si>
    <t>прочие потребители (без НДС)</t>
  </si>
  <si>
    <t>Водоотведение  и очистка сточных вод (тариф на водоотведение и очистку сточных вод (хоз.- быт. канализация)</t>
  </si>
  <si>
    <t>Тариф на транспортировку холодной (технической) воды</t>
  </si>
  <si>
    <t>Тариф на Водоотведение (прием и транспортировка поверхностных сточных вод) (ливневая канализация)</t>
  </si>
  <si>
    <t>Тариф на питьевую воду (УОСВиК на  р. Молога)</t>
  </si>
  <si>
    <t>Тариф на водоотведение (УОСВиК на  р. Молога)</t>
  </si>
  <si>
    <t>Тариф на водоотведение хоз.-быт. Стоков (Индустриальный парк Череповец)</t>
  </si>
  <si>
    <t>Тарифы на водоотведение ливневых стоков (Индустриалльный парк Череповец)</t>
  </si>
  <si>
    <t>с 1 декабря 2022 года 
по 31 декабря 2023 года</t>
  </si>
  <si>
    <t>Тарифы, установленные с 1 декабря 2022 года 
по 31 декабря 2023 года</t>
  </si>
  <si>
    <t>№ 803-р от 20.12.2018  (с изм. 648-р от 29.11.2022)</t>
  </si>
  <si>
    <t>№ 804-р от 20.12.2018 (с изм № 674-р от 29.11.2022)</t>
  </si>
  <si>
    <t>Рост / снижение, %</t>
  </si>
  <si>
    <t>№ 680-р от 17.12.2020 (с изм. № 652-р от 29.11.2022)</t>
  </si>
  <si>
    <t>№ 808-р от 20.12.2018 (с изм. 651-р от 29.11.2022)</t>
  </si>
  <si>
    <t>№ 805-р от 20.12.2018 (с изм. 649-р от 29.11.2022)</t>
  </si>
  <si>
    <t>№ 806-р от 20.12.2018 (с изм. 650-р от 29.11.2022)</t>
  </si>
  <si>
    <t>№ 749-р от 17.12.2019 (с изм. 663-р от 29.11.2022)</t>
  </si>
  <si>
    <t>№ 748-р от 17.12.2019 (с изм. 654-р от 29.11.2022)</t>
  </si>
  <si>
    <t>2023 год</t>
  </si>
  <si>
    <t xml:space="preserve">Ставки тарифа за присоединяемую нагрузку </t>
  </si>
  <si>
    <t>Наименование</t>
  </si>
  <si>
    <t>Ставка тарифа (без НДС), руб/куб.м в час</t>
  </si>
  <si>
    <t>Ставка тарифа (с НДС), руб/куб.м в час</t>
  </si>
  <si>
    <t>Условия прокладки сети</t>
  </si>
  <si>
    <t>Диаметр трубы, мм</t>
  </si>
  <si>
    <t>Глубина залегания</t>
  </si>
  <si>
    <t>Ставка тарифа (без учета НДС), тыс. руб/км</t>
  </si>
  <si>
    <t>Ставка тарифа (с НДС), тыс. руб/км</t>
  </si>
  <si>
    <t>до 100</t>
  </si>
  <si>
    <t>100-160</t>
  </si>
  <si>
    <t>160-200</t>
  </si>
  <si>
    <t>В застроенной части города: материал труб - полиэтилен, мокрый грунт</t>
  </si>
  <si>
    <t>В свободной от застройки части города: материал труб - полиэтилен, мокрый грунт</t>
  </si>
  <si>
    <t>I. Водоснабжение</t>
  </si>
  <si>
    <t>I. Водоотведение</t>
  </si>
  <si>
    <t>Ставка тарифа за подключаемую нагрузку для расчета платы за подключение (технологическое присоединение) к централизованной системе водоотведения (при использовании материала МУП "Водоканал")</t>
  </si>
  <si>
    <t>Ставка тарифа за подключаемую нагрузку для расчета платы за подключение (технологическое присоединение) к централизованной системе водоснабжения (при использовании материала МУП "Водоканал")</t>
  </si>
  <si>
    <t>Ставка тарифа за подключаемую нагрузку для расчета платы за подключение (технологическое присоединение) к централизованной системе водоотведения (при использовании материала заявителя (заказчика)</t>
  </si>
  <si>
    <t>Ставки тарифа за протяженность канализационной сети</t>
  </si>
  <si>
    <t>Ставки тарифа за протяженность водопроводной сети</t>
  </si>
  <si>
    <t>до 160</t>
  </si>
  <si>
    <t>Тарифы, установленные с 30.01.2026 г. по 31.12.2026 г.,  для расчета платы за подключение (технологическое присоединение) к централизованной системе водоснабжения и водоотведения МУП "Водоканал" г. череповца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</si>
</sst>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4" borderId="5" xfId="0" applyFont="1" applyFill="1" applyBorder="1" applyAlignment="1">
      <alignment horizontal="center" vertical="distributed"/>
    </xf>
    <xf numFmtId="2" fontId="5" fillId="2" borderId="7" xfId="0" applyNumberFormat="1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vertical="top" wrapText="1"/>
    </xf>
    <xf numFmtId="2" fontId="5" fillId="0" borderId="7" xfId="0" applyNumberFormat="1" applyFont="1" applyBorder="1" applyAlignment="1">
      <alignment horizontal="right" vertical="top"/>
    </xf>
    <xf numFmtId="0" fontId="6" fillId="0" borderId="7" xfId="0" applyFont="1" applyBorder="1"/>
    <xf numFmtId="0" fontId="7" fillId="3" borderId="0" xfId="0" applyFont="1" applyFill="1"/>
    <xf numFmtId="0" fontId="5" fillId="2" borderId="10" xfId="0" applyFont="1" applyFill="1" applyBorder="1" applyAlignment="1">
      <alignment horizontal="center" vertical="top" wrapText="1"/>
    </xf>
    <xf numFmtId="2" fontId="5" fillId="2" borderId="11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2" fontId="5" fillId="0" borderId="11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2" fontId="5" fillId="0" borderId="15" xfId="0" applyNumberFormat="1" applyFont="1" applyBorder="1" applyAlignment="1">
      <alignment horizontal="right"/>
    </xf>
    <xf numFmtId="0" fontId="1" fillId="0" borderId="0" xfId="0" applyFont="1"/>
    <xf numFmtId="0" fontId="5" fillId="4" borderId="17" xfId="0" applyFont="1" applyFill="1" applyBorder="1" applyAlignment="1">
      <alignment horizontal="center" vertical="distributed"/>
    </xf>
    <xf numFmtId="2" fontId="5" fillId="2" borderId="18" xfId="0" applyNumberFormat="1" applyFont="1" applyFill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0" fontId="6" fillId="0" borderId="18" xfId="0" applyFont="1" applyBorder="1"/>
    <xf numFmtId="2" fontId="5" fillId="2" borderId="10" xfId="0" applyNumberFormat="1" applyFont="1" applyFill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0" fontId="5" fillId="4" borderId="27" xfId="0" applyFont="1" applyFill="1" applyBorder="1" applyAlignment="1">
      <alignment horizontal="center" vertical="distributed"/>
    </xf>
    <xf numFmtId="0" fontId="5" fillId="4" borderId="28" xfId="0" applyFont="1" applyFill="1" applyBorder="1" applyAlignment="1">
      <alignment horizontal="center" vertical="distributed"/>
    </xf>
    <xf numFmtId="2" fontId="5" fillId="2" borderId="29" xfId="0" applyNumberFormat="1" applyFont="1" applyFill="1" applyBorder="1" applyAlignment="1">
      <alignment horizontal="right"/>
    </xf>
    <xf numFmtId="2" fontId="5" fillId="0" borderId="29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5" fillId="5" borderId="11" xfId="0" applyNumberFormat="1" applyFont="1" applyFill="1" applyBorder="1" applyAlignment="1">
      <alignment horizontal="right"/>
    </xf>
    <xf numFmtId="0" fontId="6" fillId="5" borderId="11" xfId="0" applyFont="1" applyFill="1" applyBorder="1"/>
    <xf numFmtId="0" fontId="5" fillId="4" borderId="4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/>
    </xf>
    <xf numFmtId="0" fontId="5" fillId="4" borderId="5" xfId="0" applyFont="1" applyFill="1" applyBorder="1" applyAlignment="1">
      <alignment horizontal="center" vertical="distributed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vertical="top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0" fontId="0" fillId="0" borderId="7" xfId="0" applyBorder="1"/>
    <xf numFmtId="0" fontId="0" fillId="0" borderId="7" xfId="0" applyBorder="1" applyAlignment="1">
      <alignment wrapText="1"/>
    </xf>
    <xf numFmtId="4" fontId="0" fillId="0" borderId="7" xfId="0" applyNumberFormat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2" fontId="5" fillId="0" borderId="32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2" fontId="5" fillId="5" borderId="12" xfId="0" applyNumberFormat="1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 wrapText="1"/>
    </xf>
    <xf numFmtId="2" fontId="5" fillId="5" borderId="16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distributed"/>
    </xf>
    <xf numFmtId="0" fontId="3" fillId="4" borderId="26" xfId="0" applyFont="1" applyFill="1" applyBorder="1" applyAlignment="1">
      <alignment horizontal="center" vertical="distributed"/>
    </xf>
    <xf numFmtId="0" fontId="5" fillId="4" borderId="23" xfId="0" applyFont="1" applyFill="1" applyBorder="1" applyAlignment="1">
      <alignment horizontal="center" vertical="distributed"/>
    </xf>
    <xf numFmtId="0" fontId="5" fillId="4" borderId="24" xfId="0" applyFont="1" applyFill="1" applyBorder="1" applyAlignment="1">
      <alignment horizontal="center" vertical="distributed"/>
    </xf>
    <xf numFmtId="2" fontId="5" fillId="0" borderId="22" xfId="0" applyNumberFormat="1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distributed"/>
    </xf>
    <xf numFmtId="0" fontId="5" fillId="4" borderId="4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/>
    </xf>
    <xf numFmtId="0" fontId="5" fillId="4" borderId="5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 wrapText="1"/>
    </xf>
    <xf numFmtId="2" fontId="5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54"/>
  <sheetViews>
    <sheetView workbookViewId="0">
      <pane xSplit="3" ySplit="5" topLeftCell="AE6" activePane="bottomRight" state="frozen"/>
      <selection pane="topRight" activeCell="D1" sqref="D1"/>
      <selection pane="bottomLeft" activeCell="A7" sqref="A7"/>
      <selection pane="bottomRight" activeCell="AE6" sqref="AE6"/>
    </sheetView>
  </sheetViews>
  <sheetFormatPr defaultRowHeight="15" x14ac:dyDescent="0.25"/>
  <cols>
    <col min="1" max="1" width="9.140625" style="2"/>
    <col min="2" max="2" width="40.7109375" style="2" customWidth="1"/>
    <col min="3" max="3" width="6.28515625" style="49" customWidth="1"/>
    <col min="4" max="4" width="8.85546875" style="2" customWidth="1"/>
    <col min="5" max="5" width="19.42578125" style="2" customWidth="1"/>
    <col min="6" max="6" width="10.140625" style="2" customWidth="1"/>
    <col min="7" max="7" width="19.7109375" style="2" customWidth="1"/>
    <col min="8" max="8" width="10.85546875" style="2" customWidth="1"/>
    <col min="9" max="9" width="19.140625" style="2" customWidth="1"/>
    <col min="10" max="10" width="10.140625" style="2" customWidth="1"/>
    <col min="11" max="11" width="17.5703125" style="2" customWidth="1"/>
    <col min="12" max="12" width="10.42578125" style="2" customWidth="1"/>
    <col min="13" max="13" width="21.28515625" style="2" customWidth="1"/>
    <col min="14" max="14" width="9.5703125" style="2" customWidth="1"/>
    <col min="15" max="15" width="19.28515625" style="2" customWidth="1"/>
    <col min="16" max="16" width="11.28515625" style="2" customWidth="1"/>
    <col min="17" max="17" width="15.5703125" style="2" customWidth="1"/>
    <col min="18" max="18" width="8.5703125" style="2" customWidth="1"/>
    <col min="19" max="19" width="9.28515625" style="2" customWidth="1"/>
    <col min="20" max="20" width="20.7109375" style="2" customWidth="1"/>
    <col min="21" max="21" width="8.28515625" style="2" customWidth="1"/>
    <col min="22" max="22" width="9.28515625" style="2" customWidth="1"/>
    <col min="23" max="23" width="10.7109375" style="2" customWidth="1"/>
    <col min="24" max="24" width="11.7109375" style="2" customWidth="1"/>
    <col min="25" max="25" width="20.7109375" style="2" customWidth="1"/>
    <col min="26" max="27" width="12.140625" style="2" customWidth="1"/>
    <col min="28" max="29" width="9.140625" style="2" customWidth="1"/>
    <col min="30" max="30" width="21.28515625" style="2" customWidth="1"/>
    <col min="31" max="32" width="12.140625" style="2" customWidth="1"/>
    <col min="33" max="33" width="9.85546875" style="2" customWidth="1"/>
    <col min="34" max="34" width="21.28515625" style="2" customWidth="1"/>
    <col min="35" max="16384" width="9.140625" style="2"/>
  </cols>
  <sheetData>
    <row r="1" spans="1:34" ht="18.75" x14ac:dyDescent="0.3">
      <c r="A1" s="17" t="s">
        <v>58</v>
      </c>
      <c r="B1" s="17"/>
      <c r="C1" s="4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34" ht="15.75" thickBot="1" x14ac:dyDescent="0.3">
      <c r="C2" s="45"/>
      <c r="D2" s="1"/>
      <c r="E2" s="1"/>
      <c r="S2" s="9"/>
      <c r="V2" s="9"/>
      <c r="W2" s="9"/>
      <c r="X2" s="9"/>
    </row>
    <row r="3" spans="1:34" ht="31.5" customHeight="1" x14ac:dyDescent="0.25">
      <c r="A3" s="101" t="s">
        <v>0</v>
      </c>
      <c r="B3" s="103" t="s">
        <v>1</v>
      </c>
      <c r="C3" s="85" t="s">
        <v>2</v>
      </c>
      <c r="D3" s="35" t="s">
        <v>3</v>
      </c>
      <c r="E3" s="91" t="s">
        <v>34</v>
      </c>
      <c r="F3" s="35" t="s">
        <v>3</v>
      </c>
      <c r="G3" s="91" t="s">
        <v>34</v>
      </c>
      <c r="H3" s="35" t="s">
        <v>3</v>
      </c>
      <c r="I3" s="91" t="s">
        <v>34</v>
      </c>
      <c r="J3" s="35" t="s">
        <v>3</v>
      </c>
      <c r="K3" s="91" t="s">
        <v>34</v>
      </c>
      <c r="L3" s="35" t="s">
        <v>3</v>
      </c>
      <c r="M3" s="91" t="s">
        <v>34</v>
      </c>
      <c r="N3" s="35" t="s">
        <v>3</v>
      </c>
      <c r="O3" s="91" t="s">
        <v>34</v>
      </c>
      <c r="P3" s="35" t="s">
        <v>3</v>
      </c>
      <c r="Q3" s="99" t="s">
        <v>34</v>
      </c>
      <c r="R3" s="28" t="s">
        <v>36</v>
      </c>
      <c r="S3" s="28" t="s">
        <v>37</v>
      </c>
      <c r="T3" s="91" t="s">
        <v>34</v>
      </c>
      <c r="U3" s="27" t="s">
        <v>36</v>
      </c>
      <c r="V3" s="28" t="s">
        <v>37</v>
      </c>
      <c r="W3" s="105" t="s">
        <v>39</v>
      </c>
      <c r="X3" s="105" t="s">
        <v>40</v>
      </c>
      <c r="Y3" s="91" t="s">
        <v>34</v>
      </c>
      <c r="Z3" s="27" t="s">
        <v>36</v>
      </c>
      <c r="AA3" s="28" t="s">
        <v>37</v>
      </c>
      <c r="AB3" s="105" t="s">
        <v>39</v>
      </c>
      <c r="AC3" s="105" t="s">
        <v>40</v>
      </c>
      <c r="AD3" s="91" t="s">
        <v>34</v>
      </c>
      <c r="AE3" s="27" t="s">
        <v>36</v>
      </c>
      <c r="AF3" s="28" t="s">
        <v>37</v>
      </c>
      <c r="AG3" s="85" t="s">
        <v>61</v>
      </c>
      <c r="AH3" s="91" t="s">
        <v>34</v>
      </c>
    </row>
    <row r="4" spans="1:34" ht="25.5" customHeight="1" x14ac:dyDescent="0.25">
      <c r="A4" s="102"/>
      <c r="B4" s="104"/>
      <c r="C4" s="86"/>
      <c r="D4" s="3" t="s">
        <v>4</v>
      </c>
      <c r="E4" s="92"/>
      <c r="F4" s="3" t="s">
        <v>4</v>
      </c>
      <c r="G4" s="92"/>
      <c r="H4" s="3" t="s">
        <v>4</v>
      </c>
      <c r="I4" s="92"/>
      <c r="J4" s="3" t="s">
        <v>4</v>
      </c>
      <c r="K4" s="92"/>
      <c r="L4" s="3" t="s">
        <v>4</v>
      </c>
      <c r="M4" s="92"/>
      <c r="N4" s="3" t="s">
        <v>4</v>
      </c>
      <c r="O4" s="92"/>
      <c r="P4" s="3" t="s">
        <v>4</v>
      </c>
      <c r="Q4" s="100"/>
      <c r="R4" s="94" t="s">
        <v>4</v>
      </c>
      <c r="S4" s="95"/>
      <c r="T4" s="92"/>
      <c r="U4" s="94" t="s">
        <v>4</v>
      </c>
      <c r="V4" s="95"/>
      <c r="W4" s="104"/>
      <c r="X4" s="104"/>
      <c r="Y4" s="92"/>
      <c r="Z4" s="94" t="s">
        <v>4</v>
      </c>
      <c r="AA4" s="95"/>
      <c r="AB4" s="104"/>
      <c r="AC4" s="104"/>
      <c r="AD4" s="92"/>
      <c r="AE4" s="94" t="s">
        <v>4</v>
      </c>
      <c r="AF4" s="95"/>
      <c r="AG4" s="86"/>
      <c r="AH4" s="92"/>
    </row>
    <row r="5" spans="1:34" x14ac:dyDescent="0.25">
      <c r="A5" s="34"/>
      <c r="B5" s="36"/>
      <c r="C5" s="47"/>
      <c r="D5" s="36">
        <v>2013</v>
      </c>
      <c r="E5" s="92"/>
      <c r="F5" s="36">
        <v>2014</v>
      </c>
      <c r="G5" s="92"/>
      <c r="H5" s="36">
        <v>2015</v>
      </c>
      <c r="I5" s="92"/>
      <c r="J5" s="36">
        <v>2016</v>
      </c>
      <c r="K5" s="92"/>
      <c r="L5" s="36">
        <v>2017</v>
      </c>
      <c r="M5" s="92"/>
      <c r="N5" s="36">
        <v>2018</v>
      </c>
      <c r="O5" s="92"/>
      <c r="P5" s="36" t="s">
        <v>43</v>
      </c>
      <c r="Q5" s="100"/>
      <c r="R5" s="96" t="s">
        <v>42</v>
      </c>
      <c r="S5" s="97"/>
      <c r="T5" s="92"/>
      <c r="U5" s="96" t="s">
        <v>41</v>
      </c>
      <c r="V5" s="97"/>
      <c r="W5" s="18" t="s">
        <v>35</v>
      </c>
      <c r="X5" s="18" t="s">
        <v>35</v>
      </c>
      <c r="Y5" s="92"/>
      <c r="Z5" s="96" t="s">
        <v>44</v>
      </c>
      <c r="AA5" s="97"/>
      <c r="AB5" s="18" t="s">
        <v>35</v>
      </c>
      <c r="AC5" s="18" t="s">
        <v>35</v>
      </c>
      <c r="AD5" s="92"/>
      <c r="AE5" s="96" t="s">
        <v>68</v>
      </c>
      <c r="AF5" s="97"/>
      <c r="AG5" s="87"/>
      <c r="AH5" s="92"/>
    </row>
    <row r="6" spans="1:34" ht="51.75" customHeight="1" x14ac:dyDescent="0.25">
      <c r="A6" s="10"/>
      <c r="B6" s="41" t="s">
        <v>38</v>
      </c>
      <c r="C6" s="4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9"/>
      <c r="R6" s="24"/>
      <c r="S6" s="4"/>
      <c r="T6" s="11"/>
      <c r="U6" s="29"/>
      <c r="V6" s="4"/>
      <c r="W6" s="19"/>
      <c r="X6" s="19"/>
      <c r="Y6" s="11"/>
      <c r="Z6" s="39" t="s">
        <v>48</v>
      </c>
      <c r="AA6" s="40" t="s">
        <v>49</v>
      </c>
      <c r="AB6" s="19"/>
      <c r="AC6" s="19"/>
      <c r="AD6" s="11"/>
      <c r="AE6" s="39" t="s">
        <v>48</v>
      </c>
      <c r="AF6" s="40" t="s">
        <v>49</v>
      </c>
      <c r="AG6" s="19"/>
      <c r="AH6" s="11"/>
    </row>
    <row r="7" spans="1:34" ht="30" x14ac:dyDescent="0.25">
      <c r="A7" s="68">
        <v>1</v>
      </c>
      <c r="B7" s="37" t="s">
        <v>8</v>
      </c>
      <c r="C7" s="4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0"/>
      <c r="R7" s="25"/>
      <c r="S7" s="5"/>
      <c r="T7" s="13"/>
      <c r="U7" s="30"/>
      <c r="V7" s="5"/>
      <c r="W7" s="20"/>
      <c r="X7" s="20"/>
      <c r="Y7" s="13"/>
      <c r="Z7" s="30"/>
      <c r="AA7" s="5"/>
      <c r="AB7" s="20"/>
      <c r="AC7" s="20"/>
      <c r="AD7" s="13"/>
      <c r="AE7" s="30"/>
      <c r="AF7" s="5"/>
      <c r="AG7" s="20"/>
      <c r="AH7" s="13"/>
    </row>
    <row r="8" spans="1:34" ht="21.75" customHeight="1" x14ac:dyDescent="0.25">
      <c r="A8" s="69"/>
      <c r="B8" s="60" t="s">
        <v>57</v>
      </c>
      <c r="C8" s="58" t="s">
        <v>6</v>
      </c>
      <c r="D8" s="5">
        <v>10.6</v>
      </c>
      <c r="E8" s="62" t="s">
        <v>10</v>
      </c>
      <c r="F8" s="5">
        <v>12.02</v>
      </c>
      <c r="G8" s="62" t="s">
        <v>13</v>
      </c>
      <c r="H8" s="5">
        <v>12.43</v>
      </c>
      <c r="I8" s="62" t="s">
        <v>16</v>
      </c>
      <c r="J8" s="5">
        <v>14.17</v>
      </c>
      <c r="K8" s="62" t="s">
        <v>19</v>
      </c>
      <c r="L8" s="5">
        <v>14.69</v>
      </c>
      <c r="M8" s="72" t="s">
        <v>24</v>
      </c>
      <c r="N8" s="5">
        <v>15.33</v>
      </c>
      <c r="O8" s="72" t="s">
        <v>25</v>
      </c>
      <c r="P8" s="5">
        <v>16.04</v>
      </c>
      <c r="Q8" s="79" t="s">
        <v>28</v>
      </c>
      <c r="R8" s="25">
        <f>S8*1.2</f>
        <v>19.895999999999997</v>
      </c>
      <c r="S8" s="5">
        <v>16.579999999999998</v>
      </c>
      <c r="T8" s="81" t="s">
        <v>31</v>
      </c>
      <c r="U8" s="25">
        <f>V8*1.2</f>
        <v>20.471999999999998</v>
      </c>
      <c r="V8" s="5">
        <v>17.059999999999999</v>
      </c>
      <c r="W8" s="21">
        <f>V8/S9*100-100</f>
        <v>-0.81395348837209269</v>
      </c>
      <c r="X8" s="21"/>
      <c r="Y8" s="88" t="s">
        <v>31</v>
      </c>
      <c r="Z8" s="25">
        <f>AA8*1.2</f>
        <v>20.471999999999998</v>
      </c>
      <c r="AA8" s="5">
        <v>17.059999999999999</v>
      </c>
      <c r="AB8" s="21" t="e">
        <f>AA8/X9*100-100</f>
        <v>#DIV/0!</v>
      </c>
      <c r="AC8" s="21"/>
      <c r="AD8" s="88" t="s">
        <v>45</v>
      </c>
      <c r="AE8" s="66">
        <f>AF8*1.2</f>
        <v>22.728000000000002</v>
      </c>
      <c r="AF8" s="62">
        <v>18.940000000000001</v>
      </c>
      <c r="AG8" s="75">
        <f>AF8/17.4-1</f>
        <v>8.8505747126436995E-2</v>
      </c>
      <c r="AH8" s="88" t="s">
        <v>59</v>
      </c>
    </row>
    <row r="9" spans="1:34" ht="21" customHeight="1" x14ac:dyDescent="0.25">
      <c r="A9" s="70"/>
      <c r="B9" s="61"/>
      <c r="C9" s="77"/>
      <c r="D9" s="5">
        <v>11.93</v>
      </c>
      <c r="E9" s="63"/>
      <c r="F9" s="5">
        <v>12.43</v>
      </c>
      <c r="G9" s="63"/>
      <c r="H9" s="5">
        <v>14.17</v>
      </c>
      <c r="I9" s="63"/>
      <c r="J9" s="5">
        <v>14.69</v>
      </c>
      <c r="K9" s="63"/>
      <c r="L9" s="5">
        <v>15.33</v>
      </c>
      <c r="M9" s="78"/>
      <c r="N9" s="5">
        <v>16.04</v>
      </c>
      <c r="O9" s="78"/>
      <c r="P9" s="5">
        <v>16.579999999999998</v>
      </c>
      <c r="Q9" s="80"/>
      <c r="R9" s="25">
        <f>S9*1.2</f>
        <v>20.639999999999997</v>
      </c>
      <c r="S9" s="5">
        <v>17.2</v>
      </c>
      <c r="T9" s="82"/>
      <c r="U9" s="25"/>
      <c r="V9" s="5"/>
      <c r="W9" s="22"/>
      <c r="X9" s="22">
        <f>V9/V8*100</f>
        <v>0</v>
      </c>
      <c r="Y9" s="89"/>
      <c r="Z9" s="25">
        <f>AA9*1.2</f>
        <v>20.88</v>
      </c>
      <c r="AA9" s="5">
        <v>17.399999999999999</v>
      </c>
      <c r="AB9" s="22"/>
      <c r="AC9" s="22">
        <f>AA9/AA8*100</f>
        <v>101.99296600234466</v>
      </c>
      <c r="AD9" s="89"/>
      <c r="AE9" s="74"/>
      <c r="AF9" s="63"/>
      <c r="AG9" s="76"/>
      <c r="AH9" s="89"/>
    </row>
    <row r="10" spans="1:34" ht="45" x14ac:dyDescent="0.25">
      <c r="A10" s="68">
        <v>2</v>
      </c>
      <c r="B10" s="37" t="s">
        <v>50</v>
      </c>
      <c r="C10" s="4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0"/>
      <c r="R10" s="25"/>
      <c r="S10" s="5"/>
      <c r="T10" s="13"/>
      <c r="U10" s="25"/>
      <c r="V10" s="5"/>
      <c r="W10" s="20"/>
      <c r="X10" s="20"/>
      <c r="Y10" s="32"/>
      <c r="Z10" s="25"/>
      <c r="AA10" s="5"/>
      <c r="AB10" s="20"/>
      <c r="AC10" s="20"/>
      <c r="AD10" s="32"/>
      <c r="AE10" s="25"/>
      <c r="AF10" s="5"/>
      <c r="AG10" s="20"/>
      <c r="AH10" s="32"/>
    </row>
    <row r="11" spans="1:34" ht="21" customHeight="1" x14ac:dyDescent="0.25">
      <c r="A11" s="69"/>
      <c r="B11" s="60" t="s">
        <v>57</v>
      </c>
      <c r="C11" s="58" t="s">
        <v>6</v>
      </c>
      <c r="D11" s="5">
        <v>8.67</v>
      </c>
      <c r="E11" s="62" t="s">
        <v>11</v>
      </c>
      <c r="F11" s="5">
        <v>9.43</v>
      </c>
      <c r="G11" s="62" t="s">
        <v>14</v>
      </c>
      <c r="H11" s="5">
        <v>11.17</v>
      </c>
      <c r="I11" s="62" t="s">
        <v>17</v>
      </c>
      <c r="J11" s="5">
        <v>13.13</v>
      </c>
      <c r="K11" s="62" t="s">
        <v>20</v>
      </c>
      <c r="L11" s="5">
        <v>13.52</v>
      </c>
      <c r="M11" s="72" t="s">
        <v>23</v>
      </c>
      <c r="N11" s="5">
        <v>14.09</v>
      </c>
      <c r="O11" s="72" t="s">
        <v>27</v>
      </c>
      <c r="P11" s="5">
        <v>14.6</v>
      </c>
      <c r="Q11" s="79" t="s">
        <v>29</v>
      </c>
      <c r="R11" s="25">
        <f>S11*1.2</f>
        <v>17.735999999999997</v>
      </c>
      <c r="S11" s="5">
        <v>14.78</v>
      </c>
      <c r="T11" s="81" t="s">
        <v>32</v>
      </c>
      <c r="U11" s="25">
        <f>V11*1.2</f>
        <v>19.331999999999997</v>
      </c>
      <c r="V11" s="5">
        <v>16.11</v>
      </c>
      <c r="W11" s="21">
        <f>V11/S12*100-100</f>
        <v>-2.363636363636374</v>
      </c>
      <c r="X11" s="21"/>
      <c r="Y11" s="88" t="s">
        <v>32</v>
      </c>
      <c r="Z11" s="25">
        <f>AA11*1.2</f>
        <v>19.331999999999997</v>
      </c>
      <c r="AA11" s="5">
        <v>16.11</v>
      </c>
      <c r="AB11" s="21" t="e">
        <f>AA11/X12*100-100</f>
        <v>#DIV/0!</v>
      </c>
      <c r="AC11" s="21"/>
      <c r="AD11" s="88" t="s">
        <v>46</v>
      </c>
      <c r="AE11" s="66">
        <f>AF11*1.2</f>
        <v>21.468</v>
      </c>
      <c r="AF11" s="62">
        <v>17.89</v>
      </c>
      <c r="AG11" s="75">
        <f>AF11/16.43-1</f>
        <v>8.8861838101034651E-2</v>
      </c>
      <c r="AH11" s="88" t="s">
        <v>60</v>
      </c>
    </row>
    <row r="12" spans="1:34" ht="21.75" customHeight="1" x14ac:dyDescent="0.25">
      <c r="A12" s="70"/>
      <c r="B12" s="61"/>
      <c r="C12" s="77"/>
      <c r="D12" s="5">
        <v>9.3699999999999992</v>
      </c>
      <c r="E12" s="63"/>
      <c r="F12" s="5">
        <v>11.17</v>
      </c>
      <c r="G12" s="63"/>
      <c r="H12" s="5">
        <v>13.13</v>
      </c>
      <c r="I12" s="63"/>
      <c r="J12" s="5">
        <v>13.52</v>
      </c>
      <c r="K12" s="63"/>
      <c r="L12" s="5">
        <v>14.09</v>
      </c>
      <c r="M12" s="78"/>
      <c r="N12" s="5">
        <v>14.6</v>
      </c>
      <c r="O12" s="78"/>
      <c r="P12" s="5">
        <v>14.78</v>
      </c>
      <c r="Q12" s="80"/>
      <c r="R12" s="25">
        <f>S12*1.2</f>
        <v>19.8</v>
      </c>
      <c r="S12" s="5">
        <v>16.5</v>
      </c>
      <c r="T12" s="82"/>
      <c r="U12" s="25"/>
      <c r="V12" s="5"/>
      <c r="W12" s="22"/>
      <c r="X12" s="22">
        <f>V12/V11*100</f>
        <v>0</v>
      </c>
      <c r="Y12" s="89"/>
      <c r="Z12" s="25">
        <f>AA12*1.2</f>
        <v>19.715999999999998</v>
      </c>
      <c r="AA12" s="5">
        <v>16.43</v>
      </c>
      <c r="AB12" s="22"/>
      <c r="AC12" s="22">
        <f>AA12/AA11*100</f>
        <v>101.98634388578523</v>
      </c>
      <c r="AD12" s="89"/>
      <c r="AE12" s="74">
        <f>AF12*1.2</f>
        <v>19.715999999999998</v>
      </c>
      <c r="AF12" s="63">
        <v>16.43</v>
      </c>
      <c r="AG12" s="76"/>
      <c r="AH12" s="89"/>
    </row>
    <row r="13" spans="1:34" ht="19.5" customHeight="1" x14ac:dyDescent="0.25">
      <c r="A13" s="68">
        <v>3</v>
      </c>
      <c r="B13" s="37" t="s">
        <v>9</v>
      </c>
      <c r="C13" s="4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0"/>
      <c r="R13" s="25"/>
      <c r="S13" s="5"/>
      <c r="T13" s="13"/>
      <c r="U13" s="25"/>
      <c r="V13" s="5"/>
      <c r="W13" s="20"/>
      <c r="X13" s="20"/>
      <c r="Y13" s="32"/>
      <c r="Z13" s="25"/>
      <c r="AA13" s="5"/>
      <c r="AB13" s="20"/>
      <c r="AC13" s="20"/>
      <c r="AD13" s="32"/>
      <c r="AE13" s="25"/>
      <c r="AF13" s="5"/>
      <c r="AG13" s="20"/>
      <c r="AH13" s="32"/>
    </row>
    <row r="14" spans="1:34" ht="23.25" customHeight="1" x14ac:dyDescent="0.25">
      <c r="A14" s="69"/>
      <c r="B14" s="60" t="s">
        <v>57</v>
      </c>
      <c r="C14" s="58" t="s">
        <v>6</v>
      </c>
      <c r="D14" s="5">
        <v>8.67</v>
      </c>
      <c r="E14" s="62" t="s">
        <v>11</v>
      </c>
      <c r="F14" s="5">
        <v>9.43</v>
      </c>
      <c r="G14" s="62" t="s">
        <v>14</v>
      </c>
      <c r="H14" s="5">
        <v>11.17</v>
      </c>
      <c r="I14" s="62" t="s">
        <v>17</v>
      </c>
      <c r="J14" s="5">
        <v>13.13</v>
      </c>
      <c r="K14" s="62" t="s">
        <v>20</v>
      </c>
      <c r="L14" s="5">
        <v>13.52</v>
      </c>
      <c r="M14" s="72" t="s">
        <v>23</v>
      </c>
      <c r="N14" s="5">
        <v>14.09</v>
      </c>
      <c r="O14" s="72" t="s">
        <v>27</v>
      </c>
      <c r="P14" s="5">
        <v>14.6</v>
      </c>
      <c r="Q14" s="79" t="s">
        <v>29</v>
      </c>
      <c r="R14" s="25">
        <f>S14*1.2</f>
        <v>17.735999999999997</v>
      </c>
      <c r="S14" s="5">
        <v>14.78</v>
      </c>
      <c r="T14" s="81" t="s">
        <v>32</v>
      </c>
      <c r="U14" s="25">
        <f>V14*1.2</f>
        <v>19.331999999999997</v>
      </c>
      <c r="V14" s="5">
        <v>16.11</v>
      </c>
      <c r="W14" s="21">
        <f>V14/S15*100-100</f>
        <v>-2.363636363636374</v>
      </c>
      <c r="X14" s="21"/>
      <c r="Y14" s="88" t="s">
        <v>32</v>
      </c>
      <c r="Z14" s="25">
        <f>AA14*1.2</f>
        <v>19.331999999999997</v>
      </c>
      <c r="AA14" s="5">
        <v>16.11</v>
      </c>
      <c r="AB14" s="21" t="e">
        <f>AA14/X15*100-100</f>
        <v>#DIV/0!</v>
      </c>
      <c r="AC14" s="21"/>
      <c r="AD14" s="88" t="s">
        <v>46</v>
      </c>
      <c r="AE14" s="66"/>
      <c r="AF14" s="62">
        <v>17.25</v>
      </c>
      <c r="AG14" s="75">
        <f>AF14/14.21-1</f>
        <v>0.21393384940182969</v>
      </c>
      <c r="AH14" s="88" t="s">
        <v>62</v>
      </c>
    </row>
    <row r="15" spans="1:34" ht="21" customHeight="1" x14ac:dyDescent="0.25">
      <c r="A15" s="70"/>
      <c r="B15" s="61"/>
      <c r="C15" s="77"/>
      <c r="D15" s="5">
        <v>9.3699999999999992</v>
      </c>
      <c r="E15" s="63"/>
      <c r="F15" s="5">
        <v>11.17</v>
      </c>
      <c r="G15" s="63"/>
      <c r="H15" s="5">
        <v>13.13</v>
      </c>
      <c r="I15" s="63"/>
      <c r="J15" s="5">
        <v>13.52</v>
      </c>
      <c r="K15" s="63"/>
      <c r="L15" s="5">
        <v>14.09</v>
      </c>
      <c r="M15" s="78"/>
      <c r="N15" s="5">
        <v>14.6</v>
      </c>
      <c r="O15" s="78"/>
      <c r="P15" s="5">
        <v>14.78</v>
      </c>
      <c r="Q15" s="80"/>
      <c r="R15" s="25">
        <f>S15*1.2</f>
        <v>19.8</v>
      </c>
      <c r="S15" s="5">
        <v>16.5</v>
      </c>
      <c r="T15" s="82"/>
      <c r="U15" s="25"/>
      <c r="V15" s="5"/>
      <c r="W15" s="22"/>
      <c r="X15" s="22">
        <f>V15/V14*100</f>
        <v>0</v>
      </c>
      <c r="Y15" s="89"/>
      <c r="Z15" s="25">
        <f>AA15*1.2</f>
        <v>19.715999999999998</v>
      </c>
      <c r="AA15" s="5">
        <v>16.43</v>
      </c>
      <c r="AB15" s="22"/>
      <c r="AC15" s="22">
        <f>AA15/AA14*100</f>
        <v>101.98634388578523</v>
      </c>
      <c r="AD15" s="89"/>
      <c r="AE15" s="74"/>
      <c r="AF15" s="63">
        <v>16.43</v>
      </c>
      <c r="AG15" s="76"/>
      <c r="AH15" s="89"/>
    </row>
    <row r="16" spans="1:34" ht="30" hidden="1" x14ac:dyDescent="0.25">
      <c r="A16" s="12">
        <v>4</v>
      </c>
      <c r="B16" s="38" t="s">
        <v>51</v>
      </c>
      <c r="C16" s="4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0"/>
      <c r="R16" s="25"/>
      <c r="S16" s="5"/>
      <c r="T16" s="13"/>
      <c r="U16" s="25"/>
      <c r="V16" s="5"/>
      <c r="W16" s="20"/>
      <c r="X16" s="20"/>
      <c r="Y16" s="32"/>
      <c r="Z16" s="25"/>
      <c r="AA16" s="5"/>
      <c r="AB16" s="20"/>
      <c r="AC16" s="20"/>
      <c r="AD16" s="32"/>
      <c r="AE16" s="25"/>
      <c r="AF16" s="5"/>
      <c r="AG16" s="20"/>
      <c r="AH16" s="32"/>
    </row>
    <row r="17" spans="1:34" ht="24" hidden="1" customHeight="1" x14ac:dyDescent="0.25">
      <c r="A17" s="12"/>
      <c r="B17" s="6" t="s">
        <v>5</v>
      </c>
      <c r="C17" s="42" t="s">
        <v>6</v>
      </c>
      <c r="D17" s="5">
        <v>6.81</v>
      </c>
      <c r="E17" s="62" t="s">
        <v>12</v>
      </c>
      <c r="F17" s="5">
        <v>8.58</v>
      </c>
      <c r="G17" s="62" t="s">
        <v>15</v>
      </c>
      <c r="H17" s="5">
        <v>9.24</v>
      </c>
      <c r="I17" s="62" t="s">
        <v>18</v>
      </c>
      <c r="J17" s="5">
        <v>10.4</v>
      </c>
      <c r="K17" s="62" t="s">
        <v>21</v>
      </c>
      <c r="L17" s="5">
        <v>11.07</v>
      </c>
      <c r="M17" s="72" t="s">
        <v>22</v>
      </c>
      <c r="N17" s="5">
        <v>11.07</v>
      </c>
      <c r="O17" s="83" t="s">
        <v>26</v>
      </c>
      <c r="P17" s="5">
        <v>11.45</v>
      </c>
      <c r="Q17" s="79" t="s">
        <v>30</v>
      </c>
      <c r="R17" s="25"/>
      <c r="S17" s="5">
        <v>11.73</v>
      </c>
      <c r="T17" s="81" t="s">
        <v>33</v>
      </c>
      <c r="U17" s="25">
        <f>V17*1.2</f>
        <v>14.723999999999998</v>
      </c>
      <c r="V17" s="5">
        <v>12.27</v>
      </c>
      <c r="W17" s="21">
        <f>V17/S18*100-100</f>
        <v>0</v>
      </c>
      <c r="X17" s="21"/>
      <c r="Y17" s="88" t="s">
        <v>33</v>
      </c>
      <c r="Z17" s="25">
        <f>AA17*1.2</f>
        <v>24.12</v>
      </c>
      <c r="AA17" s="5">
        <v>20.100000000000001</v>
      </c>
      <c r="AB17" s="21">
        <f>AA17/X18*100-100</f>
        <v>-88.671244832338076</v>
      </c>
      <c r="AC17" s="21"/>
      <c r="AD17" s="88" t="s">
        <v>47</v>
      </c>
      <c r="AE17" s="25"/>
      <c r="AF17" s="5"/>
      <c r="AG17" s="75">
        <f>AF17/17.4-1</f>
        <v>-1</v>
      </c>
      <c r="AH17" s="88" t="s">
        <v>47</v>
      </c>
    </row>
    <row r="18" spans="1:34" ht="20.25" hidden="1" customHeight="1" x14ac:dyDescent="0.25">
      <c r="A18" s="12"/>
      <c r="B18" s="6" t="s">
        <v>7</v>
      </c>
      <c r="C18" s="42" t="s">
        <v>6</v>
      </c>
      <c r="D18" s="5">
        <v>8.58</v>
      </c>
      <c r="E18" s="63"/>
      <c r="F18" s="5">
        <v>9.24</v>
      </c>
      <c r="G18" s="63"/>
      <c r="H18" s="5">
        <v>10.4</v>
      </c>
      <c r="I18" s="63"/>
      <c r="J18" s="5">
        <v>11.7</v>
      </c>
      <c r="K18" s="63"/>
      <c r="L18" s="5">
        <v>11.07</v>
      </c>
      <c r="M18" s="78"/>
      <c r="N18" s="5">
        <v>11.45</v>
      </c>
      <c r="O18" s="84"/>
      <c r="P18" s="5">
        <v>11.73</v>
      </c>
      <c r="Q18" s="80"/>
      <c r="R18" s="25"/>
      <c r="S18" s="5">
        <v>12.27</v>
      </c>
      <c r="T18" s="82"/>
      <c r="U18" s="25">
        <f>V18*1.2</f>
        <v>26.123999999999999</v>
      </c>
      <c r="V18" s="5">
        <v>21.77</v>
      </c>
      <c r="W18" s="22"/>
      <c r="X18" s="22">
        <f>V18/V17*100</f>
        <v>177.42461287693564</v>
      </c>
      <c r="Y18" s="89"/>
      <c r="Z18" s="25">
        <f>AA18*1.2</f>
        <v>24.12</v>
      </c>
      <c r="AA18" s="5">
        <v>20.100000000000001</v>
      </c>
      <c r="AB18" s="22"/>
      <c r="AC18" s="22">
        <f>AA18/AA17*100</f>
        <v>100</v>
      </c>
      <c r="AD18" s="89"/>
      <c r="AE18" s="25"/>
      <c r="AF18" s="5"/>
      <c r="AG18" s="76"/>
      <c r="AH18" s="89"/>
    </row>
    <row r="19" spans="1:34" ht="45" customHeight="1" x14ac:dyDescent="0.25">
      <c r="A19" s="68">
        <v>4</v>
      </c>
      <c r="B19" s="37" t="s">
        <v>52</v>
      </c>
      <c r="C19" s="4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0"/>
      <c r="R19" s="25"/>
      <c r="S19" s="5"/>
      <c r="T19" s="13"/>
      <c r="U19" s="25"/>
      <c r="V19" s="5"/>
      <c r="W19" s="20"/>
      <c r="X19" s="20"/>
      <c r="Y19" s="32"/>
      <c r="Z19" s="25"/>
      <c r="AA19" s="5"/>
      <c r="AB19" s="20"/>
      <c r="AC19" s="20"/>
      <c r="AD19" s="32"/>
      <c r="AE19" s="25"/>
      <c r="AF19" s="5"/>
      <c r="AG19" s="20"/>
      <c r="AH19" s="32"/>
    </row>
    <row r="20" spans="1:34" ht="21.75" customHeight="1" x14ac:dyDescent="0.25">
      <c r="A20" s="69"/>
      <c r="B20" s="60" t="s">
        <v>57</v>
      </c>
      <c r="C20" s="58" t="s">
        <v>6</v>
      </c>
      <c r="D20" s="5">
        <v>8.67</v>
      </c>
      <c r="E20" s="62" t="s">
        <v>11</v>
      </c>
      <c r="F20" s="5">
        <v>9.43</v>
      </c>
      <c r="G20" s="62" t="s">
        <v>14</v>
      </c>
      <c r="H20" s="5">
        <v>11.17</v>
      </c>
      <c r="I20" s="62" t="s">
        <v>17</v>
      </c>
      <c r="J20" s="5">
        <v>13.13</v>
      </c>
      <c r="K20" s="62" t="s">
        <v>20</v>
      </c>
      <c r="L20" s="5">
        <v>13.52</v>
      </c>
      <c r="M20" s="72" t="s">
        <v>23</v>
      </c>
      <c r="N20" s="5">
        <v>14.09</v>
      </c>
      <c r="O20" s="72" t="s">
        <v>27</v>
      </c>
      <c r="P20" s="5">
        <v>14.6</v>
      </c>
      <c r="Q20" s="79" t="s">
        <v>29</v>
      </c>
      <c r="R20" s="25">
        <f>S20*1.2</f>
        <v>17.735999999999997</v>
      </c>
      <c r="S20" s="5">
        <v>14.78</v>
      </c>
      <c r="T20" s="81" t="s">
        <v>32</v>
      </c>
      <c r="U20" s="25">
        <f>V20*1.2</f>
        <v>19.331999999999997</v>
      </c>
      <c r="V20" s="5">
        <v>16.11</v>
      </c>
      <c r="W20" s="21">
        <f>V20/S21*100-100</f>
        <v>-2.363636363636374</v>
      </c>
      <c r="X20" s="21"/>
      <c r="Y20" s="88" t="s">
        <v>32</v>
      </c>
      <c r="Z20" s="25">
        <f>AA20*1.2</f>
        <v>19.331999999999997</v>
      </c>
      <c r="AA20" s="5">
        <v>16.11</v>
      </c>
      <c r="AB20" s="21" t="e">
        <f>AA20/X21*100-100</f>
        <v>#DIV/0!</v>
      </c>
      <c r="AC20" s="21"/>
      <c r="AD20" s="88" t="s">
        <v>46</v>
      </c>
      <c r="AE20" s="66"/>
      <c r="AF20" s="62">
        <v>20.77</v>
      </c>
      <c r="AG20" s="75">
        <f>AF20/16.33-1</f>
        <v>0.27189222290263326</v>
      </c>
      <c r="AH20" s="88" t="s">
        <v>63</v>
      </c>
    </row>
    <row r="21" spans="1:34" ht="23.25" customHeight="1" x14ac:dyDescent="0.25">
      <c r="A21" s="70"/>
      <c r="B21" s="61"/>
      <c r="C21" s="77"/>
      <c r="D21" s="5">
        <v>9.3699999999999992</v>
      </c>
      <c r="E21" s="63"/>
      <c r="F21" s="5">
        <v>11.17</v>
      </c>
      <c r="G21" s="63"/>
      <c r="H21" s="5">
        <v>13.13</v>
      </c>
      <c r="I21" s="63"/>
      <c r="J21" s="5">
        <v>13.52</v>
      </c>
      <c r="K21" s="63"/>
      <c r="L21" s="5">
        <v>14.09</v>
      </c>
      <c r="M21" s="78"/>
      <c r="N21" s="5">
        <v>14.6</v>
      </c>
      <c r="O21" s="78"/>
      <c r="P21" s="5">
        <v>14.78</v>
      </c>
      <c r="Q21" s="80"/>
      <c r="R21" s="25">
        <f>S21*1.2</f>
        <v>19.8</v>
      </c>
      <c r="S21" s="5">
        <v>16.5</v>
      </c>
      <c r="T21" s="82"/>
      <c r="U21" s="25"/>
      <c r="V21" s="5"/>
      <c r="W21" s="22"/>
      <c r="X21" s="22">
        <f>V21/V20*100</f>
        <v>0</v>
      </c>
      <c r="Y21" s="89"/>
      <c r="Z21" s="25">
        <f>AA21*1.2</f>
        <v>19.715999999999998</v>
      </c>
      <c r="AA21" s="5">
        <v>16.43</v>
      </c>
      <c r="AB21" s="22"/>
      <c r="AC21" s="22">
        <f>AA21/AA20*100</f>
        <v>101.98634388578523</v>
      </c>
      <c r="AD21" s="89"/>
      <c r="AE21" s="74"/>
      <c r="AF21" s="63">
        <v>16.43</v>
      </c>
      <c r="AG21" s="76"/>
      <c r="AH21" s="89"/>
    </row>
    <row r="22" spans="1:34" ht="33.75" customHeight="1" x14ac:dyDescent="0.25">
      <c r="A22" s="68">
        <v>5</v>
      </c>
      <c r="B22" s="37" t="s">
        <v>53</v>
      </c>
      <c r="C22" s="43"/>
      <c r="D22" s="7"/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3"/>
      <c r="R22" s="15"/>
      <c r="S22" s="8"/>
      <c r="T22" s="14"/>
      <c r="U22" s="15"/>
      <c r="V22" s="8"/>
      <c r="W22" s="23"/>
      <c r="X22" s="23"/>
      <c r="Y22" s="33"/>
      <c r="Z22" s="15"/>
      <c r="AA22" s="8"/>
      <c r="AB22" s="23"/>
      <c r="AC22" s="23"/>
      <c r="AD22" s="33"/>
      <c r="AE22" s="15"/>
      <c r="AF22" s="8"/>
      <c r="AG22" s="23"/>
      <c r="AH22" s="33"/>
    </row>
    <row r="23" spans="1:34" ht="22.5" customHeight="1" x14ac:dyDescent="0.25">
      <c r="A23" s="69"/>
      <c r="B23" s="60" t="s">
        <v>57</v>
      </c>
      <c r="C23" s="58" t="s">
        <v>6</v>
      </c>
      <c r="D23" s="5">
        <v>8.67</v>
      </c>
      <c r="E23" s="62" t="s">
        <v>11</v>
      </c>
      <c r="F23" s="5">
        <v>9.43</v>
      </c>
      <c r="G23" s="62" t="s">
        <v>14</v>
      </c>
      <c r="H23" s="5">
        <v>11.17</v>
      </c>
      <c r="I23" s="62" t="s">
        <v>17</v>
      </c>
      <c r="J23" s="5">
        <v>13.13</v>
      </c>
      <c r="K23" s="62" t="s">
        <v>20</v>
      </c>
      <c r="L23" s="5">
        <v>13.52</v>
      </c>
      <c r="M23" s="72" t="s">
        <v>23</v>
      </c>
      <c r="N23" s="5">
        <v>14.09</v>
      </c>
      <c r="O23" s="72" t="s">
        <v>27</v>
      </c>
      <c r="P23" s="5">
        <v>14.6</v>
      </c>
      <c r="Q23" s="79" t="s">
        <v>29</v>
      </c>
      <c r="R23" s="25">
        <f>S23*1.2</f>
        <v>17.735999999999997</v>
      </c>
      <c r="S23" s="5">
        <v>14.78</v>
      </c>
      <c r="T23" s="81" t="s">
        <v>32</v>
      </c>
      <c r="U23" s="25">
        <f>V23*1.2</f>
        <v>19.331999999999997</v>
      </c>
      <c r="V23" s="5">
        <v>16.11</v>
      </c>
      <c r="W23" s="21">
        <f>V23/S24*100-100</f>
        <v>-2.363636363636374</v>
      </c>
      <c r="X23" s="21"/>
      <c r="Y23" s="88" t="s">
        <v>32</v>
      </c>
      <c r="Z23" s="25">
        <f>AA23*1.2</f>
        <v>19.331999999999997</v>
      </c>
      <c r="AA23" s="5">
        <v>16.11</v>
      </c>
      <c r="AB23" s="21" t="e">
        <f>AA23/X24*100-100</f>
        <v>#DIV/0!</v>
      </c>
      <c r="AC23" s="21"/>
      <c r="AD23" s="88" t="s">
        <v>46</v>
      </c>
      <c r="AE23" s="66"/>
      <c r="AF23" s="62">
        <v>243.07</v>
      </c>
      <c r="AG23" s="75">
        <f>AF23/229.23-1</f>
        <v>6.0376041530340707E-2</v>
      </c>
      <c r="AH23" s="88" t="s">
        <v>64</v>
      </c>
    </row>
    <row r="24" spans="1:34" ht="28.5" customHeight="1" x14ac:dyDescent="0.25">
      <c r="A24" s="70"/>
      <c r="B24" s="61"/>
      <c r="C24" s="77"/>
      <c r="D24" s="5">
        <v>9.3699999999999992</v>
      </c>
      <c r="E24" s="63"/>
      <c r="F24" s="5">
        <v>11.17</v>
      </c>
      <c r="G24" s="63"/>
      <c r="H24" s="5">
        <v>13.13</v>
      </c>
      <c r="I24" s="63"/>
      <c r="J24" s="5">
        <v>13.52</v>
      </c>
      <c r="K24" s="63"/>
      <c r="L24" s="5">
        <v>14.09</v>
      </c>
      <c r="M24" s="78"/>
      <c r="N24" s="5">
        <v>14.6</v>
      </c>
      <c r="O24" s="78"/>
      <c r="P24" s="5">
        <v>14.78</v>
      </c>
      <c r="Q24" s="80"/>
      <c r="R24" s="25">
        <f>S24*1.2</f>
        <v>19.8</v>
      </c>
      <c r="S24" s="5">
        <v>16.5</v>
      </c>
      <c r="T24" s="82"/>
      <c r="U24" s="25"/>
      <c r="V24" s="5"/>
      <c r="W24" s="22"/>
      <c r="X24" s="22">
        <f>V24/V23*100</f>
        <v>0</v>
      </c>
      <c r="Y24" s="89"/>
      <c r="Z24" s="25">
        <f>AA24*1.2</f>
        <v>19.715999999999998</v>
      </c>
      <c r="AA24" s="5">
        <v>16.43</v>
      </c>
      <c r="AB24" s="22"/>
      <c r="AC24" s="22">
        <f>AA24/AA23*100</f>
        <v>101.98634388578523</v>
      </c>
      <c r="AD24" s="89"/>
      <c r="AE24" s="74"/>
      <c r="AF24" s="63">
        <v>16.43</v>
      </c>
      <c r="AG24" s="76"/>
      <c r="AH24" s="89"/>
    </row>
    <row r="25" spans="1:34" ht="36.75" customHeight="1" x14ac:dyDescent="0.25">
      <c r="A25" s="68">
        <v>6</v>
      </c>
      <c r="B25" s="37" t="s">
        <v>54</v>
      </c>
      <c r="C25" s="44"/>
      <c r="D25" s="7"/>
      <c r="E25" s="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0"/>
      <c r="R25" s="25"/>
      <c r="S25" s="5"/>
      <c r="T25" s="13"/>
      <c r="U25" s="25"/>
      <c r="V25" s="5"/>
      <c r="W25" s="20"/>
      <c r="X25" s="20"/>
      <c r="Y25" s="32"/>
      <c r="Z25" s="25"/>
      <c r="AA25" s="5"/>
      <c r="AB25" s="20"/>
      <c r="AC25" s="20"/>
      <c r="AD25" s="32"/>
      <c r="AE25" s="25"/>
      <c r="AF25" s="5"/>
      <c r="AG25" s="20"/>
      <c r="AH25" s="32"/>
    </row>
    <row r="26" spans="1:34" ht="23.25" customHeight="1" x14ac:dyDescent="0.25">
      <c r="A26" s="69"/>
      <c r="B26" s="60" t="s">
        <v>57</v>
      </c>
      <c r="C26" s="58" t="s">
        <v>6</v>
      </c>
      <c r="D26" s="5">
        <v>8.67</v>
      </c>
      <c r="E26" s="62" t="s">
        <v>11</v>
      </c>
      <c r="F26" s="5">
        <v>9.43</v>
      </c>
      <c r="G26" s="62" t="s">
        <v>14</v>
      </c>
      <c r="H26" s="5">
        <v>11.17</v>
      </c>
      <c r="I26" s="62" t="s">
        <v>17</v>
      </c>
      <c r="J26" s="5">
        <v>13.13</v>
      </c>
      <c r="K26" s="62" t="s">
        <v>20</v>
      </c>
      <c r="L26" s="5">
        <v>13.52</v>
      </c>
      <c r="M26" s="72" t="s">
        <v>23</v>
      </c>
      <c r="N26" s="5">
        <v>14.09</v>
      </c>
      <c r="O26" s="72" t="s">
        <v>27</v>
      </c>
      <c r="P26" s="5">
        <v>14.6</v>
      </c>
      <c r="Q26" s="79" t="s">
        <v>29</v>
      </c>
      <c r="R26" s="25">
        <f>S26*1.2</f>
        <v>17.735999999999997</v>
      </c>
      <c r="S26" s="5">
        <v>14.78</v>
      </c>
      <c r="T26" s="81" t="s">
        <v>32</v>
      </c>
      <c r="U26" s="25">
        <f>V26*1.2</f>
        <v>19.331999999999997</v>
      </c>
      <c r="V26" s="5">
        <v>16.11</v>
      </c>
      <c r="W26" s="21">
        <f>V26/S27*100-100</f>
        <v>-2.363636363636374</v>
      </c>
      <c r="X26" s="21"/>
      <c r="Y26" s="88" t="s">
        <v>32</v>
      </c>
      <c r="Z26" s="25">
        <f>AA26*1.2</f>
        <v>19.331999999999997</v>
      </c>
      <c r="AA26" s="5">
        <v>16.11</v>
      </c>
      <c r="AB26" s="21" t="e">
        <f>AA26/X27*100-100</f>
        <v>#DIV/0!</v>
      </c>
      <c r="AC26" s="21"/>
      <c r="AD26" s="88" t="s">
        <v>46</v>
      </c>
      <c r="AE26" s="66"/>
      <c r="AF26" s="62">
        <v>73.180000000000007</v>
      </c>
      <c r="AG26" s="75">
        <f>AF26/60.33-1</f>
        <v>0.21299519310459147</v>
      </c>
      <c r="AH26" s="88" t="s">
        <v>65</v>
      </c>
    </row>
    <row r="27" spans="1:34" ht="23.25" customHeight="1" x14ac:dyDescent="0.25">
      <c r="A27" s="70"/>
      <c r="B27" s="61"/>
      <c r="C27" s="77"/>
      <c r="D27" s="5">
        <v>9.3699999999999992</v>
      </c>
      <c r="E27" s="63"/>
      <c r="F27" s="5">
        <v>11.17</v>
      </c>
      <c r="G27" s="63"/>
      <c r="H27" s="5">
        <v>13.13</v>
      </c>
      <c r="I27" s="63"/>
      <c r="J27" s="5">
        <v>13.52</v>
      </c>
      <c r="K27" s="63"/>
      <c r="L27" s="5">
        <v>14.09</v>
      </c>
      <c r="M27" s="78"/>
      <c r="N27" s="5">
        <v>14.6</v>
      </c>
      <c r="O27" s="78"/>
      <c r="P27" s="5">
        <v>14.78</v>
      </c>
      <c r="Q27" s="80"/>
      <c r="R27" s="25">
        <f>S27*1.2</f>
        <v>19.8</v>
      </c>
      <c r="S27" s="5">
        <v>16.5</v>
      </c>
      <c r="T27" s="82"/>
      <c r="U27" s="25"/>
      <c r="V27" s="5"/>
      <c r="W27" s="22"/>
      <c r="X27" s="22">
        <f>V27/V26*100</f>
        <v>0</v>
      </c>
      <c r="Y27" s="89"/>
      <c r="Z27" s="25">
        <f>AA27*1.2</f>
        <v>19.715999999999998</v>
      </c>
      <c r="AA27" s="5">
        <v>16.43</v>
      </c>
      <c r="AB27" s="22"/>
      <c r="AC27" s="22">
        <f>AA27/AA26*100</f>
        <v>101.98634388578523</v>
      </c>
      <c r="AD27" s="89"/>
      <c r="AE27" s="74"/>
      <c r="AF27" s="63">
        <v>16.43</v>
      </c>
      <c r="AG27" s="76"/>
      <c r="AH27" s="89"/>
    </row>
    <row r="28" spans="1:34" ht="47.25" customHeight="1" x14ac:dyDescent="0.25">
      <c r="A28" s="68">
        <v>7</v>
      </c>
      <c r="B28" s="37" t="s">
        <v>55</v>
      </c>
      <c r="C28" s="48"/>
      <c r="D28" s="7"/>
      <c r="E28" s="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0"/>
      <c r="R28" s="25"/>
      <c r="S28" s="5"/>
      <c r="T28" s="13"/>
      <c r="U28" s="25"/>
      <c r="V28" s="5"/>
      <c r="W28" s="20"/>
      <c r="X28" s="20"/>
      <c r="Y28" s="32"/>
      <c r="Z28" s="25"/>
      <c r="AA28" s="5"/>
      <c r="AB28" s="20"/>
      <c r="AC28" s="20"/>
      <c r="AD28" s="32"/>
      <c r="AE28" s="25"/>
      <c r="AF28" s="5"/>
      <c r="AG28" s="20"/>
      <c r="AH28" s="32"/>
    </row>
    <row r="29" spans="1:34" ht="22.5" customHeight="1" x14ac:dyDescent="0.25">
      <c r="A29" s="69"/>
      <c r="B29" s="60" t="s">
        <v>57</v>
      </c>
      <c r="C29" s="58" t="s">
        <v>6</v>
      </c>
      <c r="D29" s="5">
        <v>8.67</v>
      </c>
      <c r="E29" s="62" t="s">
        <v>11</v>
      </c>
      <c r="F29" s="5">
        <v>9.43</v>
      </c>
      <c r="G29" s="62" t="s">
        <v>14</v>
      </c>
      <c r="H29" s="5">
        <v>11.17</v>
      </c>
      <c r="I29" s="62" t="s">
        <v>17</v>
      </c>
      <c r="J29" s="5">
        <v>13.13</v>
      </c>
      <c r="K29" s="62" t="s">
        <v>20</v>
      </c>
      <c r="L29" s="5">
        <v>13.52</v>
      </c>
      <c r="M29" s="72" t="s">
        <v>23</v>
      </c>
      <c r="N29" s="5">
        <v>14.09</v>
      </c>
      <c r="O29" s="72" t="s">
        <v>27</v>
      </c>
      <c r="P29" s="5">
        <v>14.6</v>
      </c>
      <c r="Q29" s="79" t="s">
        <v>29</v>
      </c>
      <c r="R29" s="25">
        <f>S29*1.2</f>
        <v>17.735999999999997</v>
      </c>
      <c r="S29" s="5">
        <v>14.78</v>
      </c>
      <c r="T29" s="81" t="s">
        <v>32</v>
      </c>
      <c r="U29" s="25">
        <f>V29*1.2</f>
        <v>19.331999999999997</v>
      </c>
      <c r="V29" s="5">
        <v>16.11</v>
      </c>
      <c r="W29" s="21">
        <f>V29/S30*100-100</f>
        <v>-2.363636363636374</v>
      </c>
      <c r="X29" s="21"/>
      <c r="Y29" s="88" t="s">
        <v>32</v>
      </c>
      <c r="Z29" s="25">
        <f>AA29*1.2</f>
        <v>19.331999999999997</v>
      </c>
      <c r="AA29" s="5">
        <v>16.11</v>
      </c>
      <c r="AB29" s="21" t="e">
        <f>AA29/X30*100-100</f>
        <v>#DIV/0!</v>
      </c>
      <c r="AC29" s="21"/>
      <c r="AD29" s="88" t="s">
        <v>46</v>
      </c>
      <c r="AE29" s="66"/>
      <c r="AF29" s="62">
        <v>118.4</v>
      </c>
      <c r="AG29" s="75">
        <f>AF29/131.11-1</f>
        <v>-9.6941499504233142E-2</v>
      </c>
      <c r="AH29" s="88" t="s">
        <v>66</v>
      </c>
    </row>
    <row r="30" spans="1:34" ht="21.75" customHeight="1" x14ac:dyDescent="0.25">
      <c r="A30" s="70"/>
      <c r="B30" s="61"/>
      <c r="C30" s="77"/>
      <c r="D30" s="5">
        <v>9.3699999999999992</v>
      </c>
      <c r="E30" s="63"/>
      <c r="F30" s="5">
        <v>11.17</v>
      </c>
      <c r="G30" s="63"/>
      <c r="H30" s="5">
        <v>13.13</v>
      </c>
      <c r="I30" s="63"/>
      <c r="J30" s="5">
        <v>13.52</v>
      </c>
      <c r="K30" s="63"/>
      <c r="L30" s="5">
        <v>14.09</v>
      </c>
      <c r="M30" s="78"/>
      <c r="N30" s="5">
        <v>14.6</v>
      </c>
      <c r="O30" s="78"/>
      <c r="P30" s="5">
        <v>14.78</v>
      </c>
      <c r="Q30" s="80"/>
      <c r="R30" s="25">
        <f>S30*1.2</f>
        <v>19.8</v>
      </c>
      <c r="S30" s="5">
        <v>16.5</v>
      </c>
      <c r="T30" s="82"/>
      <c r="U30" s="25"/>
      <c r="V30" s="5"/>
      <c r="W30" s="22"/>
      <c r="X30" s="22">
        <f>V30/V29*100</f>
        <v>0</v>
      </c>
      <c r="Y30" s="89"/>
      <c r="Z30" s="25">
        <f>AA30*1.2</f>
        <v>19.715999999999998</v>
      </c>
      <c r="AA30" s="5">
        <v>16.43</v>
      </c>
      <c r="AB30" s="22"/>
      <c r="AC30" s="22">
        <f>AA30/AA29*100</f>
        <v>101.98634388578523</v>
      </c>
      <c r="AD30" s="89"/>
      <c r="AE30" s="74"/>
      <c r="AF30" s="63">
        <v>16.43</v>
      </c>
      <c r="AG30" s="76"/>
      <c r="AH30" s="89"/>
    </row>
    <row r="31" spans="1:34" ht="33" customHeight="1" x14ac:dyDescent="0.25">
      <c r="A31" s="68">
        <v>8</v>
      </c>
      <c r="B31" s="37" t="s">
        <v>56</v>
      </c>
      <c r="C31" s="48"/>
      <c r="D31" s="8"/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0"/>
      <c r="R31" s="25"/>
      <c r="S31" s="5"/>
      <c r="T31" s="13"/>
      <c r="U31" s="25"/>
      <c r="V31" s="5"/>
      <c r="W31" s="20"/>
      <c r="X31" s="20"/>
      <c r="Y31" s="32"/>
      <c r="Z31" s="25"/>
      <c r="AA31" s="5"/>
      <c r="AB31" s="20"/>
      <c r="AC31" s="20"/>
      <c r="AD31" s="32"/>
      <c r="AE31" s="25"/>
      <c r="AF31" s="5"/>
      <c r="AG31" s="20"/>
      <c r="AH31" s="32"/>
    </row>
    <row r="32" spans="1:34" ht="21.75" customHeight="1" x14ac:dyDescent="0.25">
      <c r="A32" s="69"/>
      <c r="B32" s="60" t="s">
        <v>57</v>
      </c>
      <c r="C32" s="58" t="s">
        <v>6</v>
      </c>
      <c r="D32" s="5">
        <v>8.67</v>
      </c>
      <c r="E32" s="62" t="s">
        <v>11</v>
      </c>
      <c r="F32" s="5">
        <v>9.43</v>
      </c>
      <c r="G32" s="62" t="s">
        <v>14</v>
      </c>
      <c r="H32" s="5">
        <v>11.17</v>
      </c>
      <c r="I32" s="62" t="s">
        <v>17</v>
      </c>
      <c r="J32" s="5">
        <v>13.13</v>
      </c>
      <c r="K32" s="62" t="s">
        <v>20</v>
      </c>
      <c r="L32" s="5">
        <v>13.52</v>
      </c>
      <c r="M32" s="72" t="s">
        <v>23</v>
      </c>
      <c r="N32" s="5">
        <v>14.09</v>
      </c>
      <c r="O32" s="72" t="s">
        <v>27</v>
      </c>
      <c r="P32" s="5">
        <v>14.6</v>
      </c>
      <c r="Q32" s="79" t="s">
        <v>29</v>
      </c>
      <c r="R32" s="25">
        <f>S32*1.2</f>
        <v>17.735999999999997</v>
      </c>
      <c r="S32" s="5">
        <v>14.78</v>
      </c>
      <c r="T32" s="81" t="s">
        <v>32</v>
      </c>
      <c r="U32" s="25">
        <f>V32*1.2</f>
        <v>19.331999999999997</v>
      </c>
      <c r="V32" s="5">
        <v>16.11</v>
      </c>
      <c r="W32" s="21">
        <f>V32/S33*100-100</f>
        <v>-2.363636363636374</v>
      </c>
      <c r="X32" s="21"/>
      <c r="Y32" s="88" t="s">
        <v>32</v>
      </c>
      <c r="Z32" s="25">
        <f>AA32*1.2</f>
        <v>19.331999999999997</v>
      </c>
      <c r="AA32" s="5">
        <v>16.11</v>
      </c>
      <c r="AB32" s="21" t="e">
        <f>AA32/X33*100-100</f>
        <v>#DIV/0!</v>
      </c>
      <c r="AC32" s="21"/>
      <c r="AD32" s="88" t="s">
        <v>46</v>
      </c>
      <c r="AE32" s="66"/>
      <c r="AF32" s="62">
        <v>59.98</v>
      </c>
      <c r="AG32" s="75">
        <f>AF32/54.08-1</f>
        <v>0.10909763313609466</v>
      </c>
      <c r="AH32" s="88" t="s">
        <v>67</v>
      </c>
    </row>
    <row r="33" spans="1:34" ht="21" customHeight="1" thickBot="1" x14ac:dyDescent="0.3">
      <c r="A33" s="71"/>
      <c r="B33" s="64"/>
      <c r="C33" s="59"/>
      <c r="D33" s="16">
        <v>9.3699999999999992</v>
      </c>
      <c r="E33" s="65"/>
      <c r="F33" s="16">
        <v>11.17</v>
      </c>
      <c r="G33" s="65"/>
      <c r="H33" s="16">
        <v>13.13</v>
      </c>
      <c r="I33" s="65"/>
      <c r="J33" s="16">
        <v>13.52</v>
      </c>
      <c r="K33" s="65"/>
      <c r="L33" s="16">
        <v>14.09</v>
      </c>
      <c r="M33" s="73"/>
      <c r="N33" s="16">
        <v>14.6</v>
      </c>
      <c r="O33" s="73"/>
      <c r="P33" s="16">
        <v>14.78</v>
      </c>
      <c r="Q33" s="98"/>
      <c r="R33" s="26">
        <f>S33*1.2</f>
        <v>19.8</v>
      </c>
      <c r="S33" s="16">
        <v>16.5</v>
      </c>
      <c r="T33" s="106"/>
      <c r="U33" s="26"/>
      <c r="V33" s="16"/>
      <c r="W33" s="31"/>
      <c r="X33" s="31">
        <f>V33/V32*100</f>
        <v>0</v>
      </c>
      <c r="Y33" s="90"/>
      <c r="Z33" s="26">
        <f>AA33*1.2</f>
        <v>19.715999999999998</v>
      </c>
      <c r="AA33" s="16">
        <v>16.43</v>
      </c>
      <c r="AB33" s="31"/>
      <c r="AC33" s="31">
        <f>AA33/AA32*100</f>
        <v>101.98634388578523</v>
      </c>
      <c r="AD33" s="90"/>
      <c r="AE33" s="67"/>
      <c r="AF33" s="65">
        <v>16.43</v>
      </c>
      <c r="AG33" s="93"/>
      <c r="AH33" s="90"/>
    </row>
    <row r="34" spans="1:34" x14ac:dyDescent="0.25">
      <c r="C34" s="45"/>
    </row>
    <row r="35" spans="1:34" x14ac:dyDescent="0.25">
      <c r="C35" s="45"/>
    </row>
    <row r="36" spans="1:34" x14ac:dyDescent="0.25">
      <c r="C36" s="45"/>
    </row>
    <row r="37" spans="1:34" x14ac:dyDescent="0.25">
      <c r="C37" s="45"/>
    </row>
    <row r="38" spans="1:34" x14ac:dyDescent="0.25">
      <c r="C38" s="45"/>
    </row>
    <row r="39" spans="1:34" x14ac:dyDescent="0.25">
      <c r="C39" s="45"/>
    </row>
    <row r="40" spans="1:34" x14ac:dyDescent="0.25">
      <c r="C40" s="45"/>
    </row>
    <row r="41" spans="1:34" x14ac:dyDescent="0.25">
      <c r="C41" s="45"/>
    </row>
    <row r="42" spans="1:34" x14ac:dyDescent="0.25">
      <c r="C42" s="45"/>
    </row>
    <row r="43" spans="1:34" x14ac:dyDescent="0.25">
      <c r="C43" s="45"/>
    </row>
    <row r="44" spans="1:34" x14ac:dyDescent="0.25">
      <c r="C44" s="45"/>
    </row>
    <row r="45" spans="1:34" x14ac:dyDescent="0.25">
      <c r="C45" s="45"/>
    </row>
    <row r="46" spans="1:34" x14ac:dyDescent="0.25">
      <c r="C46" s="45"/>
    </row>
    <row r="47" spans="1:34" x14ac:dyDescent="0.25">
      <c r="C47" s="45"/>
    </row>
    <row r="48" spans="1:34" x14ac:dyDescent="0.25">
      <c r="C48" s="45"/>
    </row>
    <row r="49" spans="3:3" x14ac:dyDescent="0.25">
      <c r="C49" s="45"/>
    </row>
    <row r="50" spans="3:3" x14ac:dyDescent="0.25">
      <c r="C50" s="45"/>
    </row>
    <row r="51" spans="3:3" x14ac:dyDescent="0.25">
      <c r="C51" s="45"/>
    </row>
    <row r="52" spans="3:3" x14ac:dyDescent="0.25">
      <c r="C52" s="45"/>
    </row>
    <row r="53" spans="3:3" x14ac:dyDescent="0.25">
      <c r="C53" s="45"/>
    </row>
    <row r="54" spans="3:3" x14ac:dyDescent="0.25">
      <c r="C54" s="45"/>
    </row>
    <row r="55" spans="3:3" x14ac:dyDescent="0.25">
      <c r="C55" s="45"/>
    </row>
    <row r="56" spans="3:3" x14ac:dyDescent="0.25">
      <c r="C56" s="45"/>
    </row>
    <row r="57" spans="3:3" x14ac:dyDescent="0.25">
      <c r="C57" s="45"/>
    </row>
    <row r="58" spans="3:3" x14ac:dyDescent="0.25">
      <c r="C58" s="45"/>
    </row>
    <row r="59" spans="3:3" x14ac:dyDescent="0.25">
      <c r="C59" s="45"/>
    </row>
    <row r="60" spans="3:3" x14ac:dyDescent="0.25">
      <c r="C60" s="45"/>
    </row>
    <row r="61" spans="3:3" x14ac:dyDescent="0.25">
      <c r="C61" s="45"/>
    </row>
    <row r="62" spans="3:3" x14ac:dyDescent="0.25">
      <c r="C62" s="45"/>
    </row>
    <row r="63" spans="3:3" x14ac:dyDescent="0.25">
      <c r="C63" s="45"/>
    </row>
    <row r="64" spans="3:3" x14ac:dyDescent="0.25">
      <c r="C64" s="45"/>
    </row>
    <row r="65" spans="3:3" x14ac:dyDescent="0.25">
      <c r="C65" s="45"/>
    </row>
    <row r="66" spans="3:3" x14ac:dyDescent="0.25">
      <c r="C66" s="45"/>
    </row>
    <row r="67" spans="3:3" x14ac:dyDescent="0.25">
      <c r="C67" s="45"/>
    </row>
    <row r="68" spans="3:3" x14ac:dyDescent="0.25">
      <c r="C68" s="45"/>
    </row>
    <row r="69" spans="3:3" x14ac:dyDescent="0.25">
      <c r="C69" s="45"/>
    </row>
    <row r="70" spans="3:3" x14ac:dyDescent="0.25">
      <c r="C70" s="45"/>
    </row>
    <row r="71" spans="3:3" x14ac:dyDescent="0.25">
      <c r="C71" s="45"/>
    </row>
    <row r="72" spans="3:3" x14ac:dyDescent="0.25">
      <c r="C72" s="45"/>
    </row>
    <row r="73" spans="3:3" x14ac:dyDescent="0.25">
      <c r="C73" s="45"/>
    </row>
    <row r="74" spans="3:3" x14ac:dyDescent="0.25">
      <c r="C74" s="45"/>
    </row>
    <row r="75" spans="3:3" x14ac:dyDescent="0.25">
      <c r="C75" s="45"/>
    </row>
    <row r="76" spans="3:3" x14ac:dyDescent="0.25">
      <c r="C76" s="45"/>
    </row>
    <row r="77" spans="3:3" x14ac:dyDescent="0.25">
      <c r="C77" s="45"/>
    </row>
    <row r="78" spans="3:3" x14ac:dyDescent="0.25">
      <c r="C78" s="45"/>
    </row>
    <row r="79" spans="3:3" x14ac:dyDescent="0.25">
      <c r="C79" s="45"/>
    </row>
    <row r="80" spans="3:3" x14ac:dyDescent="0.25">
      <c r="C80" s="45"/>
    </row>
    <row r="81" spans="3:3" x14ac:dyDescent="0.25">
      <c r="C81" s="45"/>
    </row>
    <row r="82" spans="3:3" x14ac:dyDescent="0.25">
      <c r="C82" s="45"/>
    </row>
    <row r="83" spans="3:3" x14ac:dyDescent="0.25">
      <c r="C83" s="45"/>
    </row>
    <row r="84" spans="3:3" x14ac:dyDescent="0.25">
      <c r="C84" s="45"/>
    </row>
    <row r="85" spans="3:3" x14ac:dyDescent="0.25">
      <c r="C85" s="45"/>
    </row>
    <row r="86" spans="3:3" x14ac:dyDescent="0.25">
      <c r="C86" s="45"/>
    </row>
    <row r="87" spans="3:3" x14ac:dyDescent="0.25">
      <c r="C87" s="45"/>
    </row>
    <row r="88" spans="3:3" x14ac:dyDescent="0.25">
      <c r="C88" s="45"/>
    </row>
    <row r="89" spans="3:3" x14ac:dyDescent="0.25">
      <c r="C89" s="45"/>
    </row>
    <row r="90" spans="3:3" x14ac:dyDescent="0.25">
      <c r="C90" s="45"/>
    </row>
    <row r="91" spans="3:3" x14ac:dyDescent="0.25">
      <c r="C91" s="45"/>
    </row>
    <row r="92" spans="3:3" x14ac:dyDescent="0.25">
      <c r="C92" s="45"/>
    </row>
    <row r="93" spans="3:3" x14ac:dyDescent="0.25">
      <c r="C93" s="45"/>
    </row>
    <row r="94" spans="3:3" x14ac:dyDescent="0.25">
      <c r="C94" s="45"/>
    </row>
    <row r="95" spans="3:3" x14ac:dyDescent="0.25">
      <c r="C95" s="45"/>
    </row>
    <row r="96" spans="3:3" x14ac:dyDescent="0.25">
      <c r="C96" s="45"/>
    </row>
    <row r="97" spans="3:3" x14ac:dyDescent="0.25">
      <c r="C97" s="45"/>
    </row>
    <row r="98" spans="3:3" x14ac:dyDescent="0.25">
      <c r="C98" s="45"/>
    </row>
    <row r="99" spans="3:3" x14ac:dyDescent="0.25">
      <c r="C99" s="45"/>
    </row>
    <row r="100" spans="3:3" x14ac:dyDescent="0.25">
      <c r="C100" s="45"/>
    </row>
    <row r="101" spans="3:3" x14ac:dyDescent="0.25">
      <c r="C101" s="45"/>
    </row>
    <row r="102" spans="3:3" x14ac:dyDescent="0.25">
      <c r="C102" s="45"/>
    </row>
    <row r="103" spans="3:3" x14ac:dyDescent="0.25">
      <c r="C103" s="45"/>
    </row>
    <row r="104" spans="3:3" x14ac:dyDescent="0.25">
      <c r="C104" s="45"/>
    </row>
    <row r="105" spans="3:3" x14ac:dyDescent="0.25">
      <c r="C105" s="45"/>
    </row>
    <row r="106" spans="3:3" x14ac:dyDescent="0.25">
      <c r="C106" s="45"/>
    </row>
    <row r="107" spans="3:3" x14ac:dyDescent="0.25">
      <c r="C107" s="45"/>
    </row>
    <row r="108" spans="3:3" x14ac:dyDescent="0.25">
      <c r="C108" s="45"/>
    </row>
    <row r="109" spans="3:3" x14ac:dyDescent="0.25">
      <c r="C109" s="45"/>
    </row>
    <row r="110" spans="3:3" x14ac:dyDescent="0.25">
      <c r="C110" s="45"/>
    </row>
    <row r="111" spans="3:3" x14ac:dyDescent="0.25">
      <c r="C111" s="45"/>
    </row>
    <row r="112" spans="3:3" x14ac:dyDescent="0.25">
      <c r="C112" s="45"/>
    </row>
    <row r="113" spans="3:3" x14ac:dyDescent="0.25">
      <c r="C113" s="45"/>
    </row>
    <row r="114" spans="3:3" x14ac:dyDescent="0.25">
      <c r="C114" s="45"/>
    </row>
    <row r="115" spans="3:3" x14ac:dyDescent="0.25">
      <c r="C115" s="45"/>
    </row>
    <row r="116" spans="3:3" x14ac:dyDescent="0.25">
      <c r="C116" s="45"/>
    </row>
    <row r="117" spans="3:3" x14ac:dyDescent="0.25">
      <c r="C117" s="45"/>
    </row>
    <row r="118" spans="3:3" x14ac:dyDescent="0.25">
      <c r="C118" s="45"/>
    </row>
    <row r="119" spans="3:3" x14ac:dyDescent="0.25">
      <c r="C119" s="45"/>
    </row>
    <row r="120" spans="3:3" x14ac:dyDescent="0.25">
      <c r="C120" s="45"/>
    </row>
    <row r="121" spans="3:3" x14ac:dyDescent="0.25">
      <c r="C121" s="45"/>
    </row>
    <row r="122" spans="3:3" x14ac:dyDescent="0.25">
      <c r="C122" s="45"/>
    </row>
    <row r="123" spans="3:3" x14ac:dyDescent="0.25">
      <c r="C123" s="45"/>
    </row>
    <row r="124" spans="3:3" x14ac:dyDescent="0.25">
      <c r="C124" s="45"/>
    </row>
    <row r="125" spans="3:3" x14ac:dyDescent="0.25">
      <c r="C125" s="45"/>
    </row>
    <row r="126" spans="3:3" x14ac:dyDescent="0.25">
      <c r="C126" s="45"/>
    </row>
    <row r="127" spans="3:3" x14ac:dyDescent="0.25">
      <c r="C127" s="45"/>
    </row>
    <row r="128" spans="3:3" x14ac:dyDescent="0.25">
      <c r="C128" s="45"/>
    </row>
    <row r="129" spans="3:3" x14ac:dyDescent="0.25">
      <c r="C129" s="45"/>
    </row>
    <row r="130" spans="3:3" x14ac:dyDescent="0.25">
      <c r="C130" s="45"/>
    </row>
    <row r="131" spans="3:3" x14ac:dyDescent="0.25">
      <c r="C131" s="45"/>
    </row>
    <row r="132" spans="3:3" x14ac:dyDescent="0.25">
      <c r="C132" s="45"/>
    </row>
    <row r="133" spans="3:3" x14ac:dyDescent="0.25">
      <c r="C133" s="45"/>
    </row>
    <row r="134" spans="3:3" x14ac:dyDescent="0.25">
      <c r="C134" s="45"/>
    </row>
    <row r="135" spans="3:3" x14ac:dyDescent="0.25">
      <c r="C135" s="45"/>
    </row>
    <row r="136" spans="3:3" x14ac:dyDescent="0.25">
      <c r="C136" s="45"/>
    </row>
    <row r="137" spans="3:3" x14ac:dyDescent="0.25">
      <c r="C137" s="45"/>
    </row>
    <row r="138" spans="3:3" x14ac:dyDescent="0.25">
      <c r="C138" s="45"/>
    </row>
    <row r="139" spans="3:3" x14ac:dyDescent="0.25">
      <c r="C139" s="45"/>
    </row>
    <row r="140" spans="3:3" x14ac:dyDescent="0.25">
      <c r="C140" s="45"/>
    </row>
    <row r="141" spans="3:3" x14ac:dyDescent="0.25">
      <c r="C141" s="45"/>
    </row>
    <row r="142" spans="3:3" x14ac:dyDescent="0.25">
      <c r="C142" s="45"/>
    </row>
    <row r="143" spans="3:3" x14ac:dyDescent="0.25">
      <c r="C143" s="45"/>
    </row>
    <row r="144" spans="3:3" x14ac:dyDescent="0.25">
      <c r="C144" s="45"/>
    </row>
    <row r="145" spans="3:3" x14ac:dyDescent="0.25">
      <c r="C145" s="45"/>
    </row>
    <row r="146" spans="3:3" x14ac:dyDescent="0.25">
      <c r="C146" s="45"/>
    </row>
    <row r="147" spans="3:3" x14ac:dyDescent="0.25">
      <c r="C147" s="45"/>
    </row>
    <row r="148" spans="3:3" x14ac:dyDescent="0.25">
      <c r="C148" s="45"/>
    </row>
    <row r="149" spans="3:3" x14ac:dyDescent="0.25">
      <c r="C149" s="45"/>
    </row>
    <row r="150" spans="3:3" x14ac:dyDescent="0.25">
      <c r="C150" s="45"/>
    </row>
    <row r="151" spans="3:3" x14ac:dyDescent="0.25">
      <c r="C151" s="45"/>
    </row>
    <row r="152" spans="3:3" x14ac:dyDescent="0.25">
      <c r="C152" s="45"/>
    </row>
    <row r="153" spans="3:3" x14ac:dyDescent="0.25">
      <c r="C153" s="45"/>
    </row>
    <row r="154" spans="3:3" x14ac:dyDescent="0.25">
      <c r="C154" s="45"/>
    </row>
  </sheetData>
  <mergeCells count="175">
    <mergeCell ref="T32:T33"/>
    <mergeCell ref="U5:V5"/>
    <mergeCell ref="AB3:AB4"/>
    <mergeCell ref="AC3:AC4"/>
    <mergeCell ref="AD3:AD5"/>
    <mergeCell ref="Z4:AA4"/>
    <mergeCell ref="Z5:AA5"/>
    <mergeCell ref="AD23:AD24"/>
    <mergeCell ref="AD26:AD27"/>
    <mergeCell ref="AD29:AD30"/>
    <mergeCell ref="AD32:AD33"/>
    <mergeCell ref="AD8:AD9"/>
    <mergeCell ref="AD11:AD12"/>
    <mergeCell ref="AD14:AD15"/>
    <mergeCell ref="AD17:AD18"/>
    <mergeCell ref="AD20:AD21"/>
    <mergeCell ref="Y3:Y5"/>
    <mergeCell ref="K3:K5"/>
    <mergeCell ref="O3:O5"/>
    <mergeCell ref="X3:X4"/>
    <mergeCell ref="T3:T5"/>
    <mergeCell ref="U4:V4"/>
    <mergeCell ref="R4:S4"/>
    <mergeCell ref="R5:S5"/>
    <mergeCell ref="W3:W4"/>
    <mergeCell ref="I3:I5"/>
    <mergeCell ref="M3:M5"/>
    <mergeCell ref="E8:E9"/>
    <mergeCell ref="E11:E12"/>
    <mergeCell ref="E17:E18"/>
    <mergeCell ref="G8:G9"/>
    <mergeCell ref="G11:G12"/>
    <mergeCell ref="G17:G18"/>
    <mergeCell ref="G26:G27"/>
    <mergeCell ref="E20:E21"/>
    <mergeCell ref="A3:A4"/>
    <mergeCell ref="B3:B4"/>
    <mergeCell ref="C3:C4"/>
    <mergeCell ref="E3:E5"/>
    <mergeCell ref="G3:G5"/>
    <mergeCell ref="AE4:AF4"/>
    <mergeCell ref="AE5:AF5"/>
    <mergeCell ref="Q29:Q30"/>
    <mergeCell ref="Q32:Q33"/>
    <mergeCell ref="Y8:Y9"/>
    <mergeCell ref="Y11:Y12"/>
    <mergeCell ref="Y14:Y15"/>
    <mergeCell ref="Y17:Y18"/>
    <mergeCell ref="Y20:Y21"/>
    <mergeCell ref="Y23:Y24"/>
    <mergeCell ref="Y26:Y27"/>
    <mergeCell ref="Y29:Y30"/>
    <mergeCell ref="Y32:Y33"/>
    <mergeCell ref="T8:T9"/>
    <mergeCell ref="T11:T12"/>
    <mergeCell ref="T14:T15"/>
    <mergeCell ref="T17:T18"/>
    <mergeCell ref="T20:T21"/>
    <mergeCell ref="Q3:Q5"/>
    <mergeCell ref="Q8:Q9"/>
    <mergeCell ref="Q11:Q12"/>
    <mergeCell ref="Q14:Q15"/>
    <mergeCell ref="Q17:Q18"/>
    <mergeCell ref="Q20:Q21"/>
    <mergeCell ref="AG3:AG5"/>
    <mergeCell ref="AG8:AG9"/>
    <mergeCell ref="AH23:AH24"/>
    <mergeCell ref="AH26:AH27"/>
    <mergeCell ref="AH29:AH30"/>
    <mergeCell ref="AH32:AH33"/>
    <mergeCell ref="AH8:AH9"/>
    <mergeCell ref="AH11:AH12"/>
    <mergeCell ref="AH14:AH15"/>
    <mergeCell ref="AH17:AH18"/>
    <mergeCell ref="AH20:AH21"/>
    <mergeCell ref="AH3:AH5"/>
    <mergeCell ref="AG23:AG24"/>
    <mergeCell ref="AG26:AG27"/>
    <mergeCell ref="AG29:AG30"/>
    <mergeCell ref="AG32:AG33"/>
    <mergeCell ref="AE11:AE12"/>
    <mergeCell ref="AF11:AF12"/>
    <mergeCell ref="AG11:AG12"/>
    <mergeCell ref="AG14:AG15"/>
    <mergeCell ref="B8:B9"/>
    <mergeCell ref="AE8:AE9"/>
    <mergeCell ref="AF8:AF9"/>
    <mergeCell ref="O23:O24"/>
    <mergeCell ref="G20:G21"/>
    <mergeCell ref="G23:G24"/>
    <mergeCell ref="AF23:AF24"/>
    <mergeCell ref="C8:C9"/>
    <mergeCell ref="C11:C12"/>
    <mergeCell ref="C14:C15"/>
    <mergeCell ref="C20:C21"/>
    <mergeCell ref="C23:C24"/>
    <mergeCell ref="B14:B15"/>
    <mergeCell ref="E14:E15"/>
    <mergeCell ref="G14:G15"/>
    <mergeCell ref="I14:I15"/>
    <mergeCell ref="AE14:AE15"/>
    <mergeCell ref="AF14:AF15"/>
    <mergeCell ref="B20:B21"/>
    <mergeCell ref="M8:M9"/>
    <mergeCell ref="O8:O9"/>
    <mergeCell ref="O11:O12"/>
    <mergeCell ref="O14:O15"/>
    <mergeCell ref="O17:O18"/>
    <mergeCell ref="O20:O21"/>
    <mergeCell ref="K26:K27"/>
    <mergeCell ref="K14:K15"/>
    <mergeCell ref="M14:M15"/>
    <mergeCell ref="B11:B12"/>
    <mergeCell ref="M11:M12"/>
    <mergeCell ref="M17:M18"/>
    <mergeCell ref="M20:M21"/>
    <mergeCell ref="M23:M24"/>
    <mergeCell ref="M26:M27"/>
    <mergeCell ref="K8:K9"/>
    <mergeCell ref="K11:K12"/>
    <mergeCell ref="K17:K18"/>
    <mergeCell ref="K20:K21"/>
    <mergeCell ref="K23:K24"/>
    <mergeCell ref="I8:I9"/>
    <mergeCell ref="I11:I12"/>
    <mergeCell ref="I17:I18"/>
    <mergeCell ref="I20:I21"/>
    <mergeCell ref="I23:I24"/>
    <mergeCell ref="AE20:AE21"/>
    <mergeCell ref="AF20:AF21"/>
    <mergeCell ref="B23:B24"/>
    <mergeCell ref="E23:E24"/>
    <mergeCell ref="AE23:AE24"/>
    <mergeCell ref="AG17:AG18"/>
    <mergeCell ref="AG20:AG21"/>
    <mergeCell ref="AE29:AE30"/>
    <mergeCell ref="AF29:AF30"/>
    <mergeCell ref="C26:C27"/>
    <mergeCell ref="C29:C30"/>
    <mergeCell ref="G29:G30"/>
    <mergeCell ref="I29:I30"/>
    <mergeCell ref="K29:K30"/>
    <mergeCell ref="M29:M30"/>
    <mergeCell ref="O29:O30"/>
    <mergeCell ref="O26:O27"/>
    <mergeCell ref="Q23:Q24"/>
    <mergeCell ref="Q26:Q27"/>
    <mergeCell ref="I26:I27"/>
    <mergeCell ref="T23:T24"/>
    <mergeCell ref="T26:T27"/>
    <mergeCell ref="T29:T30"/>
    <mergeCell ref="C32:C33"/>
    <mergeCell ref="B26:B27"/>
    <mergeCell ref="E26:E27"/>
    <mergeCell ref="B32:B33"/>
    <mergeCell ref="E32:E33"/>
    <mergeCell ref="AE32:AE33"/>
    <mergeCell ref="AF32:AF33"/>
    <mergeCell ref="A7:A9"/>
    <mergeCell ref="A10:A12"/>
    <mergeCell ref="A13:A15"/>
    <mergeCell ref="A19:A21"/>
    <mergeCell ref="A22:A24"/>
    <mergeCell ref="A25:A27"/>
    <mergeCell ref="A28:A30"/>
    <mergeCell ref="A31:A33"/>
    <mergeCell ref="G32:G33"/>
    <mergeCell ref="I32:I33"/>
    <mergeCell ref="K32:K33"/>
    <mergeCell ref="M32:M33"/>
    <mergeCell ref="O32:O33"/>
    <mergeCell ref="AE26:AE27"/>
    <mergeCell ref="AF26:AF27"/>
    <mergeCell ref="B29:B30"/>
    <mergeCell ref="E29:E30"/>
  </mergeCells>
  <phoneticPr fontId="8" type="noConversion"/>
  <pageMargins left="0.31496062992125984" right="0.15748031496062992" top="0.27559055118110237" bottom="0.31496062992125984" header="0.23622047244094491" footer="0.19685039370078741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F44D-10A2-4C57-815E-78925908BBEA}">
  <sheetPr>
    <pageSetUpPr fitToPage="1"/>
  </sheetPr>
  <dimension ref="A1:F46"/>
  <sheetViews>
    <sheetView tabSelected="1" workbookViewId="0">
      <selection activeCell="F34" sqref="F34"/>
    </sheetView>
  </sheetViews>
  <sheetFormatPr defaultRowHeight="15" x14ac:dyDescent="0.25"/>
  <cols>
    <col min="1" max="1" width="10" customWidth="1"/>
    <col min="2" max="2" width="47.85546875" customWidth="1"/>
    <col min="3" max="4" width="21.28515625" customWidth="1"/>
    <col min="5" max="5" width="16.140625" customWidth="1"/>
    <col min="6" max="6" width="22" bestFit="1" customWidth="1"/>
    <col min="7" max="7" width="9.85546875" bestFit="1" customWidth="1"/>
  </cols>
  <sheetData>
    <row r="1" spans="1:6" ht="52.5" customHeight="1" x14ac:dyDescent="0.25">
      <c r="A1" s="121" t="s">
        <v>91</v>
      </c>
      <c r="B1" s="121"/>
      <c r="C1" s="121"/>
      <c r="D1" s="121"/>
      <c r="E1" s="121"/>
      <c r="F1" s="121"/>
    </row>
    <row r="2" spans="1:6" s="50" customFormat="1" x14ac:dyDescent="0.25">
      <c r="A2" s="50" t="s">
        <v>83</v>
      </c>
    </row>
    <row r="3" spans="1:6" s="50" customFormat="1" x14ac:dyDescent="0.25"/>
    <row r="4" spans="1:6" x14ac:dyDescent="0.25">
      <c r="A4" t="s">
        <v>69</v>
      </c>
    </row>
    <row r="5" spans="1:6" ht="45" customHeight="1" x14ac:dyDescent="0.25">
      <c r="A5" s="54" t="s">
        <v>0</v>
      </c>
      <c r="B5" s="54" t="s">
        <v>70</v>
      </c>
      <c r="C5" s="115" t="s">
        <v>71</v>
      </c>
      <c r="D5" s="116"/>
      <c r="E5" s="117" t="s">
        <v>72</v>
      </c>
      <c r="F5" s="117"/>
    </row>
    <row r="6" spans="1:6" ht="75" x14ac:dyDescent="0.25">
      <c r="A6" s="56">
        <v>1</v>
      </c>
      <c r="B6" s="52" t="s">
        <v>86</v>
      </c>
      <c r="C6" s="118">
        <v>20540.38</v>
      </c>
      <c r="D6" s="119"/>
      <c r="E6" s="120">
        <f>C6*1.22</f>
        <v>25059.263600000002</v>
      </c>
      <c r="F6" s="120"/>
    </row>
    <row r="7" spans="1:6" ht="75" x14ac:dyDescent="0.25">
      <c r="A7" s="56">
        <v>2</v>
      </c>
      <c r="B7" s="52" t="s">
        <v>87</v>
      </c>
      <c r="C7" s="118">
        <v>8509.76</v>
      </c>
      <c r="D7" s="119"/>
      <c r="E7" s="120">
        <f>C7*1.22</f>
        <v>10381.9072</v>
      </c>
      <c r="F7" s="120"/>
    </row>
    <row r="9" spans="1:6" x14ac:dyDescent="0.25">
      <c r="A9" t="s">
        <v>89</v>
      </c>
    </row>
    <row r="10" spans="1:6" hidden="1" x14ac:dyDescent="0.25"/>
    <row r="11" spans="1:6" s="57" customFormat="1" ht="45" x14ac:dyDescent="0.25">
      <c r="A11" s="55" t="s">
        <v>0</v>
      </c>
      <c r="B11" s="55" t="s">
        <v>73</v>
      </c>
      <c r="C11" s="55" t="s">
        <v>74</v>
      </c>
      <c r="D11" s="55" t="s">
        <v>75</v>
      </c>
      <c r="E11" s="55" t="s">
        <v>76</v>
      </c>
      <c r="F11" s="55" t="s">
        <v>77</v>
      </c>
    </row>
    <row r="12" spans="1:6" x14ac:dyDescent="0.25">
      <c r="A12" s="107">
        <v>1</v>
      </c>
      <c r="B12" s="110" t="s">
        <v>81</v>
      </c>
      <c r="C12" s="113" t="s">
        <v>78</v>
      </c>
      <c r="D12" s="51">
        <v>2</v>
      </c>
      <c r="E12" s="53">
        <v>17104.849999999999</v>
      </c>
      <c r="F12" s="53">
        <f>E12*1.22</f>
        <v>20867.916999999998</v>
      </c>
    </row>
    <row r="13" spans="1:6" x14ac:dyDescent="0.25">
      <c r="A13" s="108"/>
      <c r="B13" s="111"/>
      <c r="C13" s="114"/>
      <c r="D13" s="51">
        <v>3</v>
      </c>
      <c r="E13" s="53">
        <v>21434.47</v>
      </c>
      <c r="F13" s="53">
        <f>E13*1.22</f>
        <v>26150.053400000001</v>
      </c>
    </row>
    <row r="14" spans="1:6" x14ac:dyDescent="0.25">
      <c r="A14" s="108"/>
      <c r="B14" s="111"/>
      <c r="C14" s="113" t="s">
        <v>79</v>
      </c>
      <c r="D14" s="51">
        <v>2</v>
      </c>
      <c r="E14" s="53">
        <v>18301.189999999999</v>
      </c>
      <c r="F14" s="53">
        <f>E14*1.22</f>
        <v>22327.451799999999</v>
      </c>
    </row>
    <row r="15" spans="1:6" x14ac:dyDescent="0.25">
      <c r="A15" s="108"/>
      <c r="B15" s="111"/>
      <c r="C15" s="114"/>
      <c r="D15" s="51">
        <v>3</v>
      </c>
      <c r="E15" s="53">
        <v>22616.57</v>
      </c>
      <c r="F15" s="53">
        <f>E15*1.22</f>
        <v>27592.215399999997</v>
      </c>
    </row>
    <row r="16" spans="1:6" x14ac:dyDescent="0.25">
      <c r="A16" s="108"/>
      <c r="B16" s="111"/>
      <c r="C16" s="113" t="s">
        <v>80</v>
      </c>
      <c r="D16" s="51">
        <v>2</v>
      </c>
      <c r="E16" s="53">
        <v>19711.169999999998</v>
      </c>
      <c r="F16" s="53">
        <f>E16*1.22</f>
        <v>24047.627399999998</v>
      </c>
    </row>
    <row r="17" spans="1:6" x14ac:dyDescent="0.25">
      <c r="A17" s="109"/>
      <c r="B17" s="112"/>
      <c r="C17" s="114"/>
      <c r="D17" s="51">
        <v>3</v>
      </c>
      <c r="E17" s="53">
        <v>23926.85</v>
      </c>
      <c r="F17" s="53">
        <f>E17*1.22</f>
        <v>29190.756999999998</v>
      </c>
    </row>
    <row r="18" spans="1:6" x14ac:dyDescent="0.25">
      <c r="A18" s="107">
        <v>2</v>
      </c>
      <c r="B18" s="110" t="s">
        <v>82</v>
      </c>
      <c r="C18" s="113" t="s">
        <v>78</v>
      </c>
      <c r="D18" s="51">
        <v>2</v>
      </c>
      <c r="E18" s="53">
        <v>15709.12</v>
      </c>
      <c r="F18" s="53">
        <f>E18*1.22</f>
        <v>19165.126400000001</v>
      </c>
    </row>
    <row r="19" spans="1:6" x14ac:dyDescent="0.25">
      <c r="A19" s="108"/>
      <c r="B19" s="111"/>
      <c r="C19" s="114"/>
      <c r="D19" s="51">
        <v>3</v>
      </c>
      <c r="E19" s="53">
        <v>19668.439999999999</v>
      </c>
      <c r="F19" s="53">
        <f>E19*1.22</f>
        <v>23995.496799999997</v>
      </c>
    </row>
    <row r="20" spans="1:6" x14ac:dyDescent="0.25">
      <c r="A20" s="108"/>
      <c r="B20" s="111"/>
      <c r="C20" s="113" t="s">
        <v>79</v>
      </c>
      <c r="D20" s="51">
        <v>2</v>
      </c>
      <c r="E20" s="53">
        <v>16805.77</v>
      </c>
      <c r="F20" s="53">
        <f>E20*1.22</f>
        <v>20503.039400000001</v>
      </c>
    </row>
    <row r="21" spans="1:6" x14ac:dyDescent="0.25">
      <c r="A21" s="108"/>
      <c r="B21" s="111"/>
      <c r="C21" s="114"/>
      <c r="D21" s="51">
        <v>3</v>
      </c>
      <c r="E21" s="53">
        <v>20765.09</v>
      </c>
      <c r="F21" s="53">
        <f>E21*1.22</f>
        <v>25333.409800000001</v>
      </c>
    </row>
    <row r="22" spans="1:6" x14ac:dyDescent="0.25">
      <c r="A22" s="108"/>
      <c r="B22" s="111"/>
      <c r="C22" s="113" t="s">
        <v>80</v>
      </c>
      <c r="D22" s="51">
        <v>2</v>
      </c>
      <c r="E22" s="53">
        <v>18087.560000000001</v>
      </c>
      <c r="F22" s="53">
        <f>E22*1.22</f>
        <v>22066.823200000003</v>
      </c>
    </row>
    <row r="23" spans="1:6" x14ac:dyDescent="0.25">
      <c r="A23" s="109"/>
      <c r="B23" s="112"/>
      <c r="C23" s="114"/>
      <c r="D23" s="51">
        <v>3</v>
      </c>
      <c r="E23" s="53">
        <v>21961.43</v>
      </c>
      <c r="F23" s="53">
        <f>E23*1.22</f>
        <v>26792.944599999999</v>
      </c>
    </row>
    <row r="26" spans="1:6" s="50" customFormat="1" x14ac:dyDescent="0.25">
      <c r="A26" s="50" t="s">
        <v>84</v>
      </c>
    </row>
    <row r="28" spans="1:6" x14ac:dyDescent="0.25">
      <c r="A28" t="s">
        <v>69</v>
      </c>
    </row>
    <row r="29" spans="1:6" x14ac:dyDescent="0.25">
      <c r="A29" s="54" t="s">
        <v>0</v>
      </c>
      <c r="B29" s="54" t="s">
        <v>70</v>
      </c>
      <c r="C29" s="115" t="s">
        <v>71</v>
      </c>
      <c r="D29" s="116"/>
      <c r="E29" s="117" t="s">
        <v>72</v>
      </c>
      <c r="F29" s="117"/>
    </row>
    <row r="30" spans="1:6" ht="75" x14ac:dyDescent="0.25">
      <c r="A30" s="56">
        <v>1</v>
      </c>
      <c r="B30" s="52" t="s">
        <v>85</v>
      </c>
      <c r="C30" s="118">
        <f>8732.5</f>
        <v>8732.5</v>
      </c>
      <c r="D30" s="119"/>
      <c r="E30" s="120">
        <f>C30*1.22</f>
        <v>10653.65</v>
      </c>
      <c r="F30" s="120"/>
    </row>
    <row r="31" spans="1:6" ht="75" x14ac:dyDescent="0.25">
      <c r="A31" s="56">
        <v>2</v>
      </c>
      <c r="B31" s="52" t="s">
        <v>87</v>
      </c>
      <c r="C31" s="118">
        <v>8251.65</v>
      </c>
      <c r="D31" s="119"/>
      <c r="E31" s="120">
        <f>C31*1.22</f>
        <v>10067.012999999999</v>
      </c>
      <c r="F31" s="120"/>
    </row>
    <row r="33" spans="1:6" x14ac:dyDescent="0.25">
      <c r="A33" t="s">
        <v>88</v>
      </c>
    </row>
    <row r="34" spans="1:6" ht="45" x14ac:dyDescent="0.25">
      <c r="A34" s="55" t="s">
        <v>0</v>
      </c>
      <c r="B34" s="55" t="s">
        <v>73</v>
      </c>
      <c r="C34" s="55" t="s">
        <v>74</v>
      </c>
      <c r="D34" s="55" t="s">
        <v>75</v>
      </c>
      <c r="E34" s="55" t="s">
        <v>76</v>
      </c>
      <c r="F34" s="55" t="s">
        <v>77</v>
      </c>
    </row>
    <row r="35" spans="1:6" x14ac:dyDescent="0.25">
      <c r="A35" s="107">
        <v>1</v>
      </c>
      <c r="B35" s="110" t="s">
        <v>81</v>
      </c>
      <c r="C35" s="113" t="s">
        <v>90</v>
      </c>
      <c r="D35" s="51">
        <v>2</v>
      </c>
      <c r="E35" s="53">
        <v>18927.849999999999</v>
      </c>
      <c r="F35" s="53">
        <f>E35*1.22</f>
        <v>23091.976999999999</v>
      </c>
    </row>
    <row r="36" spans="1:6" x14ac:dyDescent="0.25">
      <c r="A36" s="108"/>
      <c r="B36" s="111"/>
      <c r="C36" s="114"/>
      <c r="D36" s="51">
        <v>3</v>
      </c>
      <c r="E36" s="53">
        <v>24197.46</v>
      </c>
      <c r="F36" s="53">
        <f>E36*1.22</f>
        <v>29520.901199999997</v>
      </c>
    </row>
    <row r="37" spans="1:6" x14ac:dyDescent="0.25">
      <c r="A37" s="108"/>
      <c r="B37" s="111"/>
      <c r="C37" s="113">
        <v>200</v>
      </c>
      <c r="D37" s="51">
        <v>2</v>
      </c>
      <c r="E37" s="53">
        <v>20280.09</v>
      </c>
      <c r="F37" s="53">
        <f>E37*1.22</f>
        <v>24741.709800000001</v>
      </c>
    </row>
    <row r="38" spans="1:6" x14ac:dyDescent="0.25">
      <c r="A38" s="108"/>
      <c r="B38" s="111"/>
      <c r="C38" s="114"/>
      <c r="D38" s="51">
        <v>3</v>
      </c>
      <c r="E38" s="53">
        <v>23399.87</v>
      </c>
      <c r="F38" s="53">
        <f>E38*1.22</f>
        <v>28547.841399999998</v>
      </c>
    </row>
    <row r="39" spans="1:6" x14ac:dyDescent="0.25">
      <c r="A39" s="108"/>
      <c r="B39" s="111"/>
      <c r="C39" s="113">
        <v>315</v>
      </c>
      <c r="D39" s="51">
        <v>2</v>
      </c>
      <c r="E39" s="53">
        <v>19340.87</v>
      </c>
      <c r="F39" s="53">
        <f>E39*1.22</f>
        <v>23595.861399999998</v>
      </c>
    </row>
    <row r="40" spans="1:6" x14ac:dyDescent="0.25">
      <c r="A40" s="109"/>
      <c r="B40" s="112"/>
      <c r="C40" s="114"/>
      <c r="D40" s="51">
        <v>3</v>
      </c>
      <c r="E40" s="53">
        <v>24168.97</v>
      </c>
      <c r="F40" s="53">
        <f>E40*1.22</f>
        <v>29486.143400000001</v>
      </c>
    </row>
    <row r="41" spans="1:6" x14ac:dyDescent="0.25">
      <c r="A41" s="107">
        <v>2</v>
      </c>
      <c r="B41" s="110" t="s">
        <v>82</v>
      </c>
      <c r="C41" s="113" t="s">
        <v>90</v>
      </c>
      <c r="D41" s="51">
        <v>2</v>
      </c>
      <c r="E41" s="53">
        <v>17361.21</v>
      </c>
      <c r="F41" s="53">
        <f>E41*1.22</f>
        <v>21180.676199999998</v>
      </c>
    </row>
    <row r="42" spans="1:6" x14ac:dyDescent="0.25">
      <c r="A42" s="108"/>
      <c r="B42" s="111"/>
      <c r="C42" s="114"/>
      <c r="D42" s="51">
        <v>3</v>
      </c>
      <c r="E42" s="53">
        <v>22203.55</v>
      </c>
      <c r="F42" s="53">
        <f>E42*1.22</f>
        <v>27088.330999999998</v>
      </c>
    </row>
    <row r="43" spans="1:6" x14ac:dyDescent="0.25">
      <c r="A43" s="108"/>
      <c r="B43" s="111"/>
      <c r="C43" s="113">
        <v>200</v>
      </c>
      <c r="D43" s="51">
        <v>2</v>
      </c>
      <c r="E43" s="53">
        <v>18605.580000000002</v>
      </c>
      <c r="F43" s="53">
        <f>E43*1.22</f>
        <v>22698.8076</v>
      </c>
    </row>
    <row r="44" spans="1:6" x14ac:dyDescent="0.25">
      <c r="A44" s="108"/>
      <c r="B44" s="111"/>
      <c r="C44" s="114"/>
      <c r="D44" s="51">
        <v>3</v>
      </c>
      <c r="E44" s="53">
        <v>21477.200000000001</v>
      </c>
      <c r="F44" s="53">
        <f>E44*1.22</f>
        <v>26202.184000000001</v>
      </c>
    </row>
    <row r="45" spans="1:6" x14ac:dyDescent="0.25">
      <c r="A45" s="108"/>
      <c r="B45" s="111"/>
      <c r="C45" s="113">
        <v>315</v>
      </c>
      <c r="D45" s="51">
        <v>2</v>
      </c>
      <c r="E45" s="53">
        <v>17759.990000000002</v>
      </c>
      <c r="F45" s="53">
        <f>E45*1.22</f>
        <v>21667.1878</v>
      </c>
    </row>
    <row r="46" spans="1:6" x14ac:dyDescent="0.25">
      <c r="A46" s="109"/>
      <c r="B46" s="112"/>
      <c r="C46" s="114"/>
      <c r="D46" s="51">
        <v>3</v>
      </c>
      <c r="E46" s="53">
        <v>22175.07</v>
      </c>
      <c r="F46" s="53">
        <f>E46*1.22</f>
        <v>27053.5854</v>
      </c>
    </row>
  </sheetData>
  <mergeCells count="33">
    <mergeCell ref="A1:F1"/>
    <mergeCell ref="A35:A40"/>
    <mergeCell ref="B35:B40"/>
    <mergeCell ref="C35:C36"/>
    <mergeCell ref="C37:C38"/>
    <mergeCell ref="C39:C40"/>
    <mergeCell ref="C5:D5"/>
    <mergeCell ref="C6:D6"/>
    <mergeCell ref="C7:D7"/>
    <mergeCell ref="E5:F5"/>
    <mergeCell ref="E6:F6"/>
    <mergeCell ref="E7:F7"/>
    <mergeCell ref="C22:C23"/>
    <mergeCell ref="B12:B17"/>
    <mergeCell ref="B18:B23"/>
    <mergeCell ref="A12:A17"/>
    <mergeCell ref="A18:A23"/>
    <mergeCell ref="C12:C13"/>
    <mergeCell ref="C14:C15"/>
    <mergeCell ref="C16:C17"/>
    <mergeCell ref="C18:C19"/>
    <mergeCell ref="C20:C21"/>
    <mergeCell ref="C29:D29"/>
    <mergeCell ref="E29:F29"/>
    <mergeCell ref="C30:D30"/>
    <mergeCell ref="E30:F30"/>
    <mergeCell ref="C31:D31"/>
    <mergeCell ref="E31:F31"/>
    <mergeCell ref="A41:A46"/>
    <mergeCell ref="B41:B46"/>
    <mergeCell ref="C41:C42"/>
    <mergeCell ref="C43:C44"/>
    <mergeCell ref="C45:C4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на сайт.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Красикова</dc:creator>
  <cp:lastModifiedBy>Котова Л.С.</cp:lastModifiedBy>
  <cp:lastPrinted>2025-01-28T05:58:03Z</cp:lastPrinted>
  <dcterms:created xsi:type="dcterms:W3CDTF">2020-02-20T11:48:48Z</dcterms:created>
  <dcterms:modified xsi:type="dcterms:W3CDTF">2026-02-17T06:32:11Z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